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4" windowWidth="21096" windowHeight="14616" firstSheet="1" activeTab="3"/>
  </bookViews>
  <sheets>
    <sheet name="Exh 19.25 Current Use-Alt 3" sheetId="5" r:id="rId1"/>
    <sheet name="Exh 19.26 Office Remodel-Alt 4" sheetId="6" r:id="rId2"/>
    <sheet name="Exh 19.27 Off-Add Yr 1-Alt 5" sheetId="8" r:id="rId3"/>
    <sheet name="Exh 19.28 Off-Add Yr 5-Alt 6" sheetId="11" r:id="rId4"/>
    <sheet name="Exh 19.29 Total Office-Alt 7" sheetId="14" r:id="rId5"/>
  </sheets>
  <definedNames>
    <definedName name="_xlnm.Print_Area" localSheetId="0">'Exh 19.25 Current Use-Alt 3'!$A$1:$K$42</definedName>
    <definedName name="_xlnm.Print_Area" localSheetId="1">'Exh 19.26 Office Remodel-Alt 4'!$A$1:$K$42</definedName>
    <definedName name="_xlnm.Print_Area" localSheetId="2">'Exh 19.27 Off-Add Yr 1-Alt 5'!$A$1:$K$43</definedName>
    <definedName name="_xlnm.Print_Area" localSheetId="3">'Exh 19.28 Off-Add Yr 5-Alt 6'!$A$1:$K$43</definedName>
    <definedName name="_xlnm.Print_Area" localSheetId="4">'Exh 19.29 Total Office-Alt 7'!$A$1:$K$43</definedName>
  </definedNames>
  <calcPr calcId="144525"/>
</workbook>
</file>

<file path=xl/calcChain.xml><?xml version="1.0" encoding="utf-8"?>
<calcChain xmlns="http://schemas.openxmlformats.org/spreadsheetml/2006/main">
  <c r="K8" i="5"/>
  <c r="M10"/>
  <c r="M11" s="1"/>
  <c r="N10"/>
  <c r="N11" s="1"/>
  <c r="Q10"/>
  <c r="B32" s="1"/>
  <c r="R10"/>
  <c r="B31" s="1"/>
  <c r="Q24"/>
  <c r="R24"/>
  <c r="S24"/>
  <c r="T24"/>
  <c r="T25" s="1"/>
  <c r="U24"/>
  <c r="V24"/>
  <c r="V25" s="1"/>
  <c r="W24"/>
  <c r="W25" s="1"/>
  <c r="X24"/>
  <c r="X25" s="1"/>
  <c r="Y24"/>
  <c r="Z24"/>
  <c r="Q25"/>
  <c r="R25"/>
  <c r="S25"/>
  <c r="U25"/>
  <c r="Y25"/>
  <c r="Z25"/>
  <c r="B27"/>
  <c r="B37"/>
  <c r="C37"/>
  <c r="D37"/>
  <c r="E37"/>
  <c r="F37"/>
  <c r="G37"/>
  <c r="H37"/>
  <c r="I37"/>
  <c r="J37"/>
  <c r="K37"/>
  <c r="D40"/>
  <c r="H40"/>
  <c r="D41"/>
  <c r="H41"/>
  <c r="D42"/>
  <c r="H42"/>
  <c r="K8" i="6"/>
  <c r="B32"/>
  <c r="M10"/>
  <c r="M11" s="1"/>
  <c r="N10"/>
  <c r="N11" s="1"/>
  <c r="N12" s="1"/>
  <c r="Q10"/>
  <c r="R10"/>
  <c r="R11" s="1"/>
  <c r="Q11"/>
  <c r="Q12" s="1"/>
  <c r="Q24"/>
  <c r="R24"/>
  <c r="R25" s="1"/>
  <c r="S24"/>
  <c r="S25" s="1"/>
  <c r="T24"/>
  <c r="U24"/>
  <c r="U25" s="1"/>
  <c r="V24"/>
  <c r="V25"/>
  <c r="W24"/>
  <c r="X24"/>
  <c r="X25" s="1"/>
  <c r="Y24"/>
  <c r="Z24"/>
  <c r="Z25" s="1"/>
  <c r="Q25"/>
  <c r="T25"/>
  <c r="W25"/>
  <c r="Y25"/>
  <c r="B27"/>
  <c r="B29" s="1"/>
  <c r="B28"/>
  <c r="B37"/>
  <c r="C37"/>
  <c r="D37"/>
  <c r="E37"/>
  <c r="F37"/>
  <c r="G37"/>
  <c r="H37"/>
  <c r="I37"/>
  <c r="J37"/>
  <c r="K37"/>
  <c r="B40"/>
  <c r="G40"/>
  <c r="B41"/>
  <c r="G41"/>
  <c r="B42"/>
  <c r="G42"/>
  <c r="E52"/>
  <c r="G52"/>
  <c r="K8" i="8"/>
  <c r="M10"/>
  <c r="M11" s="1"/>
  <c r="N10"/>
  <c r="N11" s="1"/>
  <c r="Q10"/>
  <c r="R10"/>
  <c r="R11" s="1"/>
  <c r="Q24"/>
  <c r="R24"/>
  <c r="S24"/>
  <c r="S26" s="1"/>
  <c r="T24"/>
  <c r="U24"/>
  <c r="V24"/>
  <c r="W24"/>
  <c r="X24"/>
  <c r="X26" s="1"/>
  <c r="Y24"/>
  <c r="Z24"/>
  <c r="Q25"/>
  <c r="Q26" s="1"/>
  <c r="R25"/>
  <c r="R26" s="1"/>
  <c r="S25"/>
  <c r="T25"/>
  <c r="T26"/>
  <c r="U25"/>
  <c r="V25"/>
  <c r="W25"/>
  <c r="W26"/>
  <c r="X25"/>
  <c r="Y25"/>
  <c r="Y26" s="1"/>
  <c r="Z25"/>
  <c r="Z26" s="1"/>
  <c r="U26"/>
  <c r="V26"/>
  <c r="B27"/>
  <c r="B38"/>
  <c r="C38"/>
  <c r="D38"/>
  <c r="E38"/>
  <c r="F38"/>
  <c r="G38"/>
  <c r="H38"/>
  <c r="I38"/>
  <c r="J38"/>
  <c r="K38"/>
  <c r="C41"/>
  <c r="G41"/>
  <c r="C42"/>
  <c r="G42"/>
  <c r="C43"/>
  <c r="G43"/>
  <c r="G53"/>
  <c r="D57"/>
  <c r="K8" i="11"/>
  <c r="M10"/>
  <c r="M11" s="1"/>
  <c r="N10"/>
  <c r="N11" s="1"/>
  <c r="Q10"/>
  <c r="R10"/>
  <c r="Q11"/>
  <c r="Q12"/>
  <c r="D33" s="1"/>
  <c r="Q24"/>
  <c r="R24"/>
  <c r="S24"/>
  <c r="S26" s="1"/>
  <c r="T24"/>
  <c r="T26" s="1"/>
  <c r="U24"/>
  <c r="V24"/>
  <c r="W24"/>
  <c r="X24"/>
  <c r="Y24"/>
  <c r="Z24"/>
  <c r="Q25"/>
  <c r="B33" s="1"/>
  <c r="R25"/>
  <c r="C33" s="1"/>
  <c r="S25"/>
  <c r="T25"/>
  <c r="U25"/>
  <c r="U26" s="1"/>
  <c r="V25"/>
  <c r="W25"/>
  <c r="X25"/>
  <c r="X26"/>
  <c r="Y25"/>
  <c r="Z25"/>
  <c r="Q26"/>
  <c r="R26"/>
  <c r="V26"/>
  <c r="W26"/>
  <c r="Y26"/>
  <c r="Z26"/>
  <c r="B27"/>
  <c r="B29"/>
  <c r="B38"/>
  <c r="C38"/>
  <c r="D38"/>
  <c r="E38"/>
  <c r="F38"/>
  <c r="G38"/>
  <c r="H38"/>
  <c r="I38"/>
  <c r="J38"/>
  <c r="K38"/>
  <c r="C41"/>
  <c r="G41"/>
  <c r="C42"/>
  <c r="G42"/>
  <c r="C43"/>
  <c r="G43"/>
  <c r="G53"/>
  <c r="D57"/>
  <c r="K8" i="14"/>
  <c r="M10"/>
  <c r="M11" s="1"/>
  <c r="M12" s="1"/>
  <c r="M13" s="1"/>
  <c r="M14" s="1"/>
  <c r="M15" s="1"/>
  <c r="M16" s="1"/>
  <c r="M17" s="1"/>
  <c r="M18" s="1"/>
  <c r="M19" s="1"/>
  <c r="N10"/>
  <c r="B28" s="1"/>
  <c r="Q10"/>
  <c r="B33" s="1"/>
  <c r="R10"/>
  <c r="R11"/>
  <c r="Q24"/>
  <c r="Q26" s="1"/>
  <c r="B32" s="1"/>
  <c r="R24"/>
  <c r="R26" s="1"/>
  <c r="S24"/>
  <c r="T24"/>
  <c r="T26" s="1"/>
  <c r="U24"/>
  <c r="V24"/>
  <c r="W24"/>
  <c r="X24"/>
  <c r="Y24"/>
  <c r="Z24"/>
  <c r="Q25"/>
  <c r="R25"/>
  <c r="S25"/>
  <c r="T25"/>
  <c r="U25"/>
  <c r="U26" s="1"/>
  <c r="V25"/>
  <c r="V26" s="1"/>
  <c r="W25"/>
  <c r="X25"/>
  <c r="X26"/>
  <c r="Y25"/>
  <c r="Z25"/>
  <c r="S26"/>
  <c r="W26"/>
  <c r="Y26"/>
  <c r="Z26"/>
  <c r="B27"/>
  <c r="C27"/>
  <c r="D27"/>
  <c r="E27"/>
  <c r="F27"/>
  <c r="G27"/>
  <c r="H27"/>
  <c r="I27"/>
  <c r="J27"/>
  <c r="K27"/>
  <c r="B38"/>
  <c r="C38"/>
  <c r="D38"/>
  <c r="E38"/>
  <c r="F38"/>
  <c r="G38"/>
  <c r="H38"/>
  <c r="I38"/>
  <c r="J38"/>
  <c r="K38"/>
  <c r="C41"/>
  <c r="G41"/>
  <c r="C42"/>
  <c r="G42"/>
  <c r="C43"/>
  <c r="G43"/>
  <c r="G53"/>
  <c r="D57"/>
  <c r="R12"/>
  <c r="R13" s="1"/>
  <c r="B28" i="5"/>
  <c r="B32" i="8" l="1"/>
  <c r="B34" s="1"/>
  <c r="B29" i="5"/>
  <c r="N12"/>
  <c r="N13" s="1"/>
  <c r="C28"/>
  <c r="B34" i="14"/>
  <c r="R11" i="5"/>
  <c r="C32" i="14"/>
  <c r="B32" i="11"/>
  <c r="B34" s="1"/>
  <c r="B33" i="8"/>
  <c r="Q13" i="11"/>
  <c r="Q14" s="1"/>
  <c r="Q11" i="14"/>
  <c r="R14"/>
  <c r="E32"/>
  <c r="D32"/>
  <c r="B29"/>
  <c r="B30" s="1"/>
  <c r="N11"/>
  <c r="F33" i="11"/>
  <c r="Q15"/>
  <c r="E33"/>
  <c r="R11"/>
  <c r="C28"/>
  <c r="N12"/>
  <c r="C29"/>
  <c r="B28"/>
  <c r="B30" s="1"/>
  <c r="B36" s="1"/>
  <c r="B39" s="1"/>
  <c r="C27"/>
  <c r="M12"/>
  <c r="Q11" i="8"/>
  <c r="C32"/>
  <c r="R12"/>
  <c r="N12"/>
  <c r="C29"/>
  <c r="C28"/>
  <c r="B29"/>
  <c r="B28"/>
  <c r="M12"/>
  <c r="C27"/>
  <c r="Q13" i="6"/>
  <c r="D32"/>
  <c r="C32"/>
  <c r="C31"/>
  <c r="R12"/>
  <c r="B31"/>
  <c r="B33" s="1"/>
  <c r="B35" s="1"/>
  <c r="B38" s="1"/>
  <c r="N13"/>
  <c r="D28"/>
  <c r="C28"/>
  <c r="C27"/>
  <c r="M12"/>
  <c r="C27" i="5"/>
  <c r="M12"/>
  <c r="B33"/>
  <c r="B35" s="1"/>
  <c r="B38" s="1"/>
  <c r="Q11"/>
  <c r="C29" l="1"/>
  <c r="D28"/>
  <c r="B36" i="14"/>
  <c r="B39" s="1"/>
  <c r="C30" i="11"/>
  <c r="R12" i="5"/>
  <c r="C31"/>
  <c r="Q12" i="14"/>
  <c r="C33"/>
  <c r="C34" s="1"/>
  <c r="R15"/>
  <c r="F32"/>
  <c r="N12"/>
  <c r="C28"/>
  <c r="C29"/>
  <c r="Q16" i="11"/>
  <c r="G33"/>
  <c r="C32"/>
  <c r="C34" s="1"/>
  <c r="C36" s="1"/>
  <c r="C39" s="1"/>
  <c r="R12"/>
  <c r="N13"/>
  <c r="D29"/>
  <c r="D28"/>
  <c r="D27"/>
  <c r="M13"/>
  <c r="C33" i="8"/>
  <c r="C34" s="1"/>
  <c r="Q12"/>
  <c r="D32"/>
  <c r="R13"/>
  <c r="N13"/>
  <c r="D29"/>
  <c r="D28"/>
  <c r="C30"/>
  <c r="B30"/>
  <c r="B36" s="1"/>
  <c r="B39" s="1"/>
  <c r="M13"/>
  <c r="D27"/>
  <c r="E32" i="6"/>
  <c r="Q14"/>
  <c r="C33"/>
  <c r="D31"/>
  <c r="D33" s="1"/>
  <c r="R13"/>
  <c r="N14"/>
  <c r="E28"/>
  <c r="C29"/>
  <c r="D27"/>
  <c r="D29" s="1"/>
  <c r="M13"/>
  <c r="N14" i="5"/>
  <c r="E28"/>
  <c r="M13"/>
  <c r="D27"/>
  <c r="D29" s="1"/>
  <c r="C32"/>
  <c r="C33" s="1"/>
  <c r="Q12"/>
  <c r="C35" l="1"/>
  <c r="C38" s="1"/>
  <c r="R13"/>
  <c r="D31"/>
  <c r="D33" i="14"/>
  <c r="D34" s="1"/>
  <c r="Q13"/>
  <c r="R16"/>
  <c r="G32"/>
  <c r="D29"/>
  <c r="N13"/>
  <c r="D28"/>
  <c r="C30"/>
  <c r="C36" s="1"/>
  <c r="C39" s="1"/>
  <c r="Q17" i="11"/>
  <c r="H33"/>
  <c r="D32"/>
  <c r="D34" s="1"/>
  <c r="R13"/>
  <c r="E28"/>
  <c r="N14"/>
  <c r="E29"/>
  <c r="D30"/>
  <c r="E27"/>
  <c r="M14"/>
  <c r="C36" i="8"/>
  <c r="C39" s="1"/>
  <c r="D33"/>
  <c r="D34" s="1"/>
  <c r="Q13"/>
  <c r="E32"/>
  <c r="R14"/>
  <c r="E29"/>
  <c r="E28"/>
  <c r="N14"/>
  <c r="D30"/>
  <c r="M14"/>
  <c r="E27"/>
  <c r="E30" s="1"/>
  <c r="Q15" i="6"/>
  <c r="F32"/>
  <c r="C35"/>
  <c r="C38" s="1"/>
  <c r="D35"/>
  <c r="D38" s="1"/>
  <c r="R14"/>
  <c r="E31"/>
  <c r="E33" s="1"/>
  <c r="N15"/>
  <c r="F28"/>
  <c r="E27"/>
  <c r="E29" s="1"/>
  <c r="M14"/>
  <c r="F28" i="5"/>
  <c r="N15"/>
  <c r="M14"/>
  <c r="E27"/>
  <c r="E29" s="1"/>
  <c r="D32"/>
  <c r="D33" s="1"/>
  <c r="D35" s="1"/>
  <c r="D38" s="1"/>
  <c r="Q13"/>
  <c r="D30" i="14" l="1"/>
  <c r="E31" i="5"/>
  <c r="R14"/>
  <c r="E33" i="14"/>
  <c r="E34" s="1"/>
  <c r="Q14"/>
  <c r="D36"/>
  <c r="D39" s="1"/>
  <c r="H32"/>
  <c r="R17"/>
  <c r="N14"/>
  <c r="E29"/>
  <c r="E28"/>
  <c r="I33" i="11"/>
  <c r="Q18"/>
  <c r="D36"/>
  <c r="D39" s="1"/>
  <c r="R14"/>
  <c r="E32"/>
  <c r="E34" s="1"/>
  <c r="N15"/>
  <c r="F29"/>
  <c r="F28"/>
  <c r="E30"/>
  <c r="E36" s="1"/>
  <c r="E39" s="1"/>
  <c r="F27"/>
  <c r="M15"/>
  <c r="Q14" i="8"/>
  <c r="E33"/>
  <c r="E34"/>
  <c r="E36" s="1"/>
  <c r="E39" s="1"/>
  <c r="D36"/>
  <c r="D39" s="1"/>
  <c r="F32"/>
  <c r="R15"/>
  <c r="N15"/>
  <c r="F29"/>
  <c r="F28"/>
  <c r="M15"/>
  <c r="F27"/>
  <c r="Q16" i="6"/>
  <c r="G32"/>
  <c r="F31"/>
  <c r="F33" s="1"/>
  <c r="R15"/>
  <c r="E35"/>
  <c r="E38" s="1"/>
  <c r="N16"/>
  <c r="G28"/>
  <c r="F27"/>
  <c r="F29" s="1"/>
  <c r="M15"/>
  <c r="G28" i="5"/>
  <c r="N16"/>
  <c r="M15"/>
  <c r="F27"/>
  <c r="F29" s="1"/>
  <c r="E32"/>
  <c r="E33" s="1"/>
  <c r="E35" s="1"/>
  <c r="E38" s="1"/>
  <c r="Q14"/>
  <c r="R15" l="1"/>
  <c r="F31"/>
  <c r="F30" i="8"/>
  <c r="Q15" i="14"/>
  <c r="F33"/>
  <c r="F34" s="1"/>
  <c r="R18"/>
  <c r="I32"/>
  <c r="F29"/>
  <c r="F28"/>
  <c r="N15"/>
  <c r="E30"/>
  <c r="E36" s="1"/>
  <c r="E39" s="1"/>
  <c r="Q19" i="11"/>
  <c r="K33" s="1"/>
  <c r="J33"/>
  <c r="R15"/>
  <c r="F32"/>
  <c r="F34" s="1"/>
  <c r="G28"/>
  <c r="N16"/>
  <c r="G29"/>
  <c r="F30"/>
  <c r="F36" s="1"/>
  <c r="F39" s="1"/>
  <c r="G27"/>
  <c r="M16"/>
  <c r="F33" i="8"/>
  <c r="F34" s="1"/>
  <c r="Q15"/>
  <c r="G32"/>
  <c r="R16"/>
  <c r="G28"/>
  <c r="N16"/>
  <c r="G29"/>
  <c r="G27"/>
  <c r="M16"/>
  <c r="Q17" i="6"/>
  <c r="H32"/>
  <c r="F35"/>
  <c r="F38" s="1"/>
  <c r="G31"/>
  <c r="G33" s="1"/>
  <c r="R16"/>
  <c r="N17"/>
  <c r="H28"/>
  <c r="G27"/>
  <c r="G29" s="1"/>
  <c r="M16"/>
  <c r="H28" i="5"/>
  <c r="N17"/>
  <c r="G27"/>
  <c r="G29" s="1"/>
  <c r="M16"/>
  <c r="Q15"/>
  <c r="F32"/>
  <c r="F36" i="8" l="1"/>
  <c r="F39" s="1"/>
  <c r="F33" i="5"/>
  <c r="F35" s="1"/>
  <c r="F38" s="1"/>
  <c r="G30" i="8"/>
  <c r="G31" i="5"/>
  <c r="R16"/>
  <c r="G33" i="14"/>
  <c r="G34" s="1"/>
  <c r="Q16"/>
  <c r="R19"/>
  <c r="K32" s="1"/>
  <c r="J32"/>
  <c r="N16"/>
  <c r="G29"/>
  <c r="G28"/>
  <c r="F30"/>
  <c r="F36" s="1"/>
  <c r="F39" s="1"/>
  <c r="G32" i="11"/>
  <c r="G34" s="1"/>
  <c r="R16"/>
  <c r="H28"/>
  <c r="N17"/>
  <c r="H29"/>
  <c r="G30"/>
  <c r="M17"/>
  <c r="H27"/>
  <c r="H30" s="1"/>
  <c r="G34" i="8"/>
  <c r="G36" s="1"/>
  <c r="G39" s="1"/>
  <c r="Q16"/>
  <c r="G33"/>
  <c r="H32"/>
  <c r="R17"/>
  <c r="N17"/>
  <c r="H29"/>
  <c r="H28"/>
  <c r="M17"/>
  <c r="H27"/>
  <c r="Q18" i="6"/>
  <c r="I32"/>
  <c r="R17"/>
  <c r="H31"/>
  <c r="H33" s="1"/>
  <c r="G35"/>
  <c r="G38" s="1"/>
  <c r="I28"/>
  <c r="N18"/>
  <c r="H27"/>
  <c r="H29" s="1"/>
  <c r="H35" s="1"/>
  <c r="H38" s="1"/>
  <c r="M17"/>
  <c r="I28" i="5"/>
  <c r="N18"/>
  <c r="H27"/>
  <c r="H29" s="1"/>
  <c r="M17"/>
  <c r="G32"/>
  <c r="G33" s="1"/>
  <c r="G35" s="1"/>
  <c r="G38" s="1"/>
  <c r="Q16"/>
  <c r="H30" i="8" l="1"/>
  <c r="H31" i="5"/>
  <c r="R17"/>
  <c r="H33" i="14"/>
  <c r="H34" s="1"/>
  <c r="Q17"/>
  <c r="N17"/>
  <c r="H28"/>
  <c r="H30" s="1"/>
  <c r="H36" s="1"/>
  <c r="H39" s="1"/>
  <c r="H29"/>
  <c r="G30"/>
  <c r="G36" s="1"/>
  <c r="G39" s="1"/>
  <c r="G36" i="11"/>
  <c r="G39" s="1"/>
  <c r="R17"/>
  <c r="H32"/>
  <c r="H34" s="1"/>
  <c r="H36" s="1"/>
  <c r="H39" s="1"/>
  <c r="I28"/>
  <c r="N18"/>
  <c r="I29"/>
  <c r="I27"/>
  <c r="M18"/>
  <c r="Q17" i="8"/>
  <c r="H33"/>
  <c r="H34" s="1"/>
  <c r="H36" s="1"/>
  <c r="H39" s="1"/>
  <c r="I32"/>
  <c r="R18"/>
  <c r="I28"/>
  <c r="N18"/>
  <c r="I29"/>
  <c r="I27"/>
  <c r="I30" s="1"/>
  <c r="M18"/>
  <c r="Q19" i="6"/>
  <c r="K32" s="1"/>
  <c r="J32"/>
  <c r="I31"/>
  <c r="I33" s="1"/>
  <c r="R18"/>
  <c r="N19"/>
  <c r="K28" s="1"/>
  <c r="J28"/>
  <c r="M18"/>
  <c r="I27"/>
  <c r="I29" s="1"/>
  <c r="J28" i="5"/>
  <c r="N19"/>
  <c r="K28" s="1"/>
  <c r="I27"/>
  <c r="I29" s="1"/>
  <c r="M18"/>
  <c r="H32"/>
  <c r="H33" s="1"/>
  <c r="H35" s="1"/>
  <c r="H38" s="1"/>
  <c r="Q17"/>
  <c r="I31" l="1"/>
  <c r="R18"/>
  <c r="Q18" i="14"/>
  <c r="I33"/>
  <c r="I34" s="1"/>
  <c r="N18"/>
  <c r="I29"/>
  <c r="I28"/>
  <c r="I32" i="11"/>
  <c r="I34" s="1"/>
  <c r="R18"/>
  <c r="J28"/>
  <c r="N19"/>
  <c r="J29"/>
  <c r="I30"/>
  <c r="J27"/>
  <c r="M19"/>
  <c r="K27" s="1"/>
  <c r="I33" i="8"/>
  <c r="I34" s="1"/>
  <c r="I36" s="1"/>
  <c r="I39" s="1"/>
  <c r="Q18"/>
  <c r="J32"/>
  <c r="R19"/>
  <c r="K32" s="1"/>
  <c r="J28"/>
  <c r="N19"/>
  <c r="J29"/>
  <c r="M19"/>
  <c r="K27" s="1"/>
  <c r="J27"/>
  <c r="R19" i="6"/>
  <c r="K31" s="1"/>
  <c r="K33" s="1"/>
  <c r="J31"/>
  <c r="J33" s="1"/>
  <c r="I35"/>
  <c r="I38" s="1"/>
  <c r="J27"/>
  <c r="J29" s="1"/>
  <c r="M19"/>
  <c r="K27" s="1"/>
  <c r="K29" s="1"/>
  <c r="J27" i="5"/>
  <c r="J29" s="1"/>
  <c r="M19"/>
  <c r="K27" s="1"/>
  <c r="K29" s="1"/>
  <c r="I32"/>
  <c r="Q18"/>
  <c r="R19" l="1"/>
  <c r="K31" s="1"/>
  <c r="J31"/>
  <c r="I33"/>
  <c r="I35" s="1"/>
  <c r="I38" s="1"/>
  <c r="J35" i="6"/>
  <c r="J38" s="1"/>
  <c r="Q19" i="14"/>
  <c r="K33" s="1"/>
  <c r="K34" s="1"/>
  <c r="J33"/>
  <c r="J34" s="1"/>
  <c r="N19"/>
  <c r="J29"/>
  <c r="J28"/>
  <c r="J30" s="1"/>
  <c r="I30"/>
  <c r="I36" s="1"/>
  <c r="I39" s="1"/>
  <c r="J32" i="11"/>
  <c r="J34" s="1"/>
  <c r="R19"/>
  <c r="K32" s="1"/>
  <c r="K34" s="1"/>
  <c r="I36"/>
  <c r="I39" s="1"/>
  <c r="K29"/>
  <c r="K28"/>
  <c r="J30"/>
  <c r="Q19" i="8"/>
  <c r="K33" s="1"/>
  <c r="K34" s="1"/>
  <c r="J33"/>
  <c r="J34" s="1"/>
  <c r="K29"/>
  <c r="K28"/>
  <c r="J30"/>
  <c r="K35" i="6"/>
  <c r="K36" s="1"/>
  <c r="K38" s="1"/>
  <c r="Q19" i="5"/>
  <c r="K32" s="1"/>
  <c r="K33" s="1"/>
  <c r="K35" s="1"/>
  <c r="K36" s="1"/>
  <c r="K38" s="1"/>
  <c r="J32"/>
  <c r="J33" l="1"/>
  <c r="J35" s="1"/>
  <c r="J38" s="1"/>
  <c r="F40" s="1"/>
  <c r="J40" s="1"/>
  <c r="K30" i="8"/>
  <c r="K36" s="1"/>
  <c r="K37" s="1"/>
  <c r="K39" s="1"/>
  <c r="J36" i="11"/>
  <c r="J39" s="1"/>
  <c r="E41" s="1"/>
  <c r="J41" s="1"/>
  <c r="K30"/>
  <c r="K36" s="1"/>
  <c r="K37" s="1"/>
  <c r="K39" s="1"/>
  <c r="J36" i="14"/>
  <c r="J39" s="1"/>
  <c r="K29"/>
  <c r="K28"/>
  <c r="J36" i="8"/>
  <c r="J39" s="1"/>
  <c r="E42" i="6"/>
  <c r="J42" s="1"/>
  <c r="E41"/>
  <c r="J41" s="1"/>
  <c r="E40"/>
  <c r="J40" s="1"/>
  <c r="F41" i="5"/>
  <c r="J41" s="1"/>
  <c r="F42"/>
  <c r="J42" s="1"/>
  <c r="E43" i="11" l="1"/>
  <c r="J43" s="1"/>
  <c r="E42"/>
  <c r="J42" s="1"/>
  <c r="E41" i="8"/>
  <c r="J41" s="1"/>
  <c r="E43"/>
  <c r="J43" s="1"/>
  <c r="K30" i="14"/>
  <c r="K36" s="1"/>
  <c r="K37" s="1"/>
  <c r="K39" s="1"/>
  <c r="E42" i="8"/>
  <c r="J42" s="1"/>
  <c r="E43" i="14" l="1"/>
  <c r="J43" s="1"/>
  <c r="E42"/>
  <c r="J42" s="1"/>
  <c r="E41"/>
  <c r="J41" s="1"/>
</calcChain>
</file>

<file path=xl/sharedStrings.xml><?xml version="1.0" encoding="utf-8"?>
<sst xmlns="http://schemas.openxmlformats.org/spreadsheetml/2006/main" count="441" uniqueCount="111">
  <si>
    <t>3)Fixed expenses includes taxes, insur and maintenance</t>
  </si>
  <si>
    <t>Less Yr. 0 Cost</t>
  </si>
  <si>
    <r>
      <t xml:space="preserve">Rent Increases </t>
    </r>
    <r>
      <rPr>
        <b/>
        <sz val="8"/>
        <rFont val="Arial"/>
      </rPr>
      <t>(Real Rate Inc.)</t>
    </r>
    <r>
      <rPr>
        <b/>
        <sz val="10"/>
        <rFont val="Arial"/>
        <family val="2"/>
      </rPr>
      <t xml:space="preserve"> </t>
    </r>
  </si>
  <si>
    <t>4) Rents adjusted to provide that tenant pay for all finish-out cost &amp; janitorial</t>
  </si>
  <si>
    <t>Remodel Cost</t>
  </si>
  <si>
    <t>1)Upgrade building façade and interior for office@</t>
  </si>
  <si>
    <t>=</t>
  </si>
  <si>
    <t>Addition</t>
  </si>
  <si>
    <t>Cost\SF</t>
  </si>
  <si>
    <t>Add\SF</t>
  </si>
  <si>
    <t>Total Cost</t>
  </si>
  <si>
    <t>All Cost for addition .-&gt;</t>
  </si>
  <si>
    <t>% Rent Inc.</t>
  </si>
  <si>
    <t>Multi-Tenant Occupancy</t>
  </si>
  <si>
    <t>Original</t>
  </si>
  <si>
    <t xml:space="preserve">   Addition </t>
  </si>
  <si>
    <t xml:space="preserve">Restaurant </t>
  </si>
  <si>
    <t>Multitenant Space Occupied</t>
  </si>
  <si>
    <t xml:space="preserve">         Restaurant Space</t>
  </si>
  <si>
    <t>Analysis</t>
  </si>
  <si>
    <t>Total Effective Inc.</t>
  </si>
  <si>
    <t xml:space="preserve">             Restaurant Space</t>
  </si>
  <si>
    <r>
      <t>Expense Increases</t>
    </r>
    <r>
      <rPr>
        <b/>
        <sz val="8"/>
        <rFont val="Arial"/>
      </rPr>
      <t xml:space="preserve"> (Real Rate Inc.)</t>
    </r>
  </si>
  <si>
    <t>Capital Cost</t>
  </si>
  <si>
    <t xml:space="preserve">          Restaurant </t>
  </si>
  <si>
    <t>Muti-Tenant Square Feet Occupied</t>
  </si>
  <si>
    <t>Mult-Tenant Space Occupied</t>
  </si>
  <si>
    <t xml:space="preserve">  Variable</t>
  </si>
  <si>
    <t xml:space="preserve">  Fixed</t>
  </si>
  <si>
    <t>NA</t>
  </si>
  <si>
    <t>Multi-tenant Space Occupied</t>
  </si>
  <si>
    <t>2) Variable expenses includes leasing commissions,&amp; maintenance -Fixed expenses includes taxes, insur., reserve for replacement and management</t>
  </si>
  <si>
    <t>Variable (MT)</t>
  </si>
  <si>
    <t>Data Input</t>
  </si>
  <si>
    <t>Income</t>
  </si>
  <si>
    <t>Restaurant Current Market Rent/sq. ft.</t>
  </si>
  <si>
    <t>Multitenant Current Market Rent/sq. ft.</t>
  </si>
  <si>
    <t>Multitenant Space</t>
  </si>
  <si>
    <t>Financial</t>
  </si>
  <si>
    <t>Discount Rates</t>
  </si>
  <si>
    <t>Occupancy</t>
  </si>
  <si>
    <t>Yr. Occup.</t>
  </si>
  <si>
    <t>per sq. ft.</t>
  </si>
  <si>
    <t>Building Data</t>
  </si>
  <si>
    <t>Restaurant sq. ft.</t>
  </si>
  <si>
    <t>Multitenant sq. ft.</t>
  </si>
  <si>
    <t>Total sq. ft.</t>
  </si>
  <si>
    <t xml:space="preserve">  Multitenant   </t>
  </si>
  <si>
    <t>Net Operating Income</t>
  </si>
  <si>
    <t>Present Value @</t>
  </si>
  <si>
    <t>Discount Rate</t>
  </si>
  <si>
    <t>Present Value</t>
  </si>
  <si>
    <t xml:space="preserve">Less Yr. 0 Cost       </t>
  </si>
  <si>
    <t>Year</t>
  </si>
  <si>
    <t>Occup.</t>
  </si>
  <si>
    <t>Variable</t>
  </si>
  <si>
    <t>Fixed</t>
  </si>
  <si>
    <t>Terminal Cap Rate</t>
  </si>
  <si>
    <t>Year-&gt;</t>
  </si>
  <si>
    <t>Less Expenses</t>
  </si>
  <si>
    <t>Total Expenses</t>
  </si>
  <si>
    <t>Plus Reversion</t>
  </si>
  <si>
    <t>Multitenant Occupancy</t>
  </si>
  <si>
    <t>Multitenant</t>
  </si>
  <si>
    <r>
      <t>Expense Increases (</t>
    </r>
    <r>
      <rPr>
        <b/>
        <sz val="8"/>
        <rFont val="Arial"/>
        <family val="2"/>
      </rPr>
      <t>Real Rate Inc)</t>
    </r>
  </si>
  <si>
    <t>Original sq. ft.</t>
  </si>
  <si>
    <t>Addition sq. ft.</t>
  </si>
  <si>
    <r>
      <t>Rent Increases</t>
    </r>
    <r>
      <rPr>
        <b/>
        <sz val="8"/>
        <rFont val="Arial"/>
      </rPr>
      <t xml:space="preserve"> (Real Rate Inc.) </t>
    </r>
  </si>
  <si>
    <t xml:space="preserve">  Original Multitenant</t>
  </si>
  <si>
    <r>
      <t>Rent Increases</t>
    </r>
    <r>
      <rPr>
        <b/>
        <sz val="8"/>
        <rFont val="Arial"/>
      </rPr>
      <t xml:space="preserve"> (Real Rate Inc.)</t>
    </r>
  </si>
  <si>
    <r>
      <t>Expense Increases</t>
    </r>
    <r>
      <rPr>
        <b/>
        <sz val="8"/>
        <rFont val="Arial"/>
      </rPr>
      <t xml:space="preserve"> (Real Rate Inc)</t>
    </r>
  </si>
  <si>
    <t>Original  sq. ft.</t>
  </si>
  <si>
    <t>Addition  sq. ft.</t>
  </si>
  <si>
    <t>Total  sq. ft.</t>
  </si>
  <si>
    <t xml:space="preserve">         Restaurant </t>
  </si>
  <si>
    <t>Total Cash Flow</t>
  </si>
  <si>
    <t>BUILDING DATA</t>
  </si>
  <si>
    <t>Selling Expenses</t>
  </si>
  <si>
    <t>Low</t>
  </si>
  <si>
    <t>Mid</t>
  </si>
  <si>
    <t>High</t>
  </si>
  <si>
    <t>Total</t>
  </si>
  <si>
    <t>Future Rents and Expenses</t>
  </si>
  <si>
    <t>% Increase</t>
  </si>
  <si>
    <t>Restaurant</t>
  </si>
  <si>
    <t>Multi-Tenant</t>
  </si>
  <si>
    <t>Expenses</t>
  </si>
  <si>
    <t>Future Rents</t>
  </si>
  <si>
    <t>Expense Increases</t>
  </si>
  <si>
    <t xml:space="preserve">  Restaurant </t>
  </si>
  <si>
    <t>Effective Gross Income</t>
  </si>
  <si>
    <t>Muti-Ten.</t>
  </si>
  <si>
    <t>Net Present Value</t>
  </si>
  <si>
    <t>Less Capital Cost</t>
  </si>
  <si>
    <t>Cost</t>
  </si>
  <si>
    <t>Notes:</t>
  </si>
  <si>
    <t>1) Rent Levels include CAM charges &amp; reserves but not utilities are separate</t>
  </si>
  <si>
    <t>2) Vairable expenses includes leasing commissions-Fixed expenses includes taxes, insur., reserve for replacement and management</t>
  </si>
  <si>
    <t>1) Rent Levels includes reserves but not utilities are separate</t>
  </si>
  <si>
    <t>3)Rents adjusted to provide that tenant pay for all finishout cost</t>
  </si>
  <si>
    <t>2) Vairable expenses includes leasing commissions,&amp; maintenance -Fixed expenses includes taxes, insur., reserve for replacement and management</t>
  </si>
  <si>
    <t>Exhibit 19.29</t>
  </si>
  <si>
    <t>Exhibit 19.28</t>
  </si>
  <si>
    <t>Exhibit 19.27</t>
  </si>
  <si>
    <t>Exhibit 19.26</t>
  </si>
  <si>
    <t>Exhibit 19.25</t>
  </si>
  <si>
    <t xml:space="preserve">Oak Point Shopping Center—Alternative 3: Neighborhood Retail </t>
  </si>
  <si>
    <t xml:space="preserve">Restaurant Office Mixed Use—Alternative 4: The Remodel </t>
  </si>
  <si>
    <t xml:space="preserve">Restaurant/Office Mixed Use—Alternative 5: Remodeling and Year 1 Addition </t>
  </si>
  <si>
    <t xml:space="preserve">Restaurant/Office Mixed Use—Alternative 6: Remodeling and Year 5 Addition </t>
  </si>
  <si>
    <t xml:space="preserve">Total Office—Alternative 7: Remodeling All and Addition </t>
  </si>
</sst>
</file>

<file path=xl/styles.xml><?xml version="1.0" encoding="utf-8"?>
<styleSheet xmlns="http://schemas.openxmlformats.org/spreadsheetml/2006/main">
  <numFmts count="7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1">
    <font>
      <sz val="10"/>
      <name val="Arial"/>
    </font>
    <font>
      <sz val="10"/>
      <name val="Arial"/>
    </font>
    <font>
      <b/>
      <sz val="10"/>
      <name val="Arial"/>
      <family val="2"/>
    </font>
    <font>
      <u val="singleAccounting"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8"/>
      <name val="Arial"/>
      <family val="2"/>
    </font>
    <font>
      <b/>
      <sz val="10"/>
      <name val="Arial"/>
    </font>
    <font>
      <b/>
      <sz val="8"/>
      <name val="Arial"/>
    </font>
    <font>
      <u/>
      <sz val="10"/>
      <name val="Arial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lightGray"/>
    </fill>
  </fills>
  <borders count="2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9">
    <xf numFmtId="0" fontId="0" fillId="0" borderId="0" xfId="0"/>
    <xf numFmtId="0" fontId="0" fillId="0" borderId="1" xfId="0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0" xfId="0" applyFont="1" applyBorder="1" applyAlignment="1">
      <alignment horizontal="center"/>
    </xf>
    <xf numFmtId="0" fontId="2" fillId="0" borderId="5" xfId="0" applyFont="1" applyBorder="1"/>
    <xf numFmtId="6" fontId="0" fillId="0" borderId="0" xfId="0" applyNumberFormat="1" applyBorder="1"/>
    <xf numFmtId="10" fontId="0" fillId="0" borderId="0" xfId="0" applyNumberFormat="1" applyBorder="1"/>
    <xf numFmtId="6" fontId="0" fillId="0" borderId="3" xfId="0" applyNumberFormat="1" applyBorder="1"/>
    <xf numFmtId="0" fontId="2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2" fillId="0" borderId="6" xfId="0" quotePrefix="1" applyFont="1" applyBorder="1" applyAlignment="1" applyProtection="1">
      <alignment horizontal="left"/>
      <protection locked="0"/>
    </xf>
    <xf numFmtId="0" fontId="0" fillId="0" borderId="2" xfId="0" applyBorder="1" applyProtection="1">
      <protection locked="0"/>
    </xf>
    <xf numFmtId="0" fontId="2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44" fontId="0" fillId="0" borderId="0" xfId="0" applyNumberFormat="1" applyBorder="1" applyProtection="1">
      <protection locked="0"/>
    </xf>
    <xf numFmtId="0" fontId="2" fillId="0" borderId="5" xfId="0" applyFont="1" applyBorder="1" applyProtection="1">
      <protection locked="0"/>
    </xf>
    <xf numFmtId="0" fontId="2" fillId="0" borderId="8" xfId="0" applyFont="1" applyBorder="1" applyAlignment="1" applyProtection="1">
      <alignment horizontal="center"/>
      <protection locked="0"/>
    </xf>
    <xf numFmtId="44" fontId="4" fillId="0" borderId="0" xfId="2" applyFont="1" applyBorder="1" applyAlignment="1" applyProtection="1">
      <alignment horizontal="center"/>
      <protection locked="0"/>
    </xf>
    <xf numFmtId="0" fontId="2" fillId="0" borderId="2" xfId="0" applyFont="1" applyBorder="1" applyProtection="1">
      <protection locked="0"/>
    </xf>
    <xf numFmtId="9" fontId="1" fillId="0" borderId="0" xfId="3" applyBorder="1" applyAlignment="1" applyProtection="1">
      <alignment horizontal="center"/>
      <protection locked="0"/>
    </xf>
    <xf numFmtId="44" fontId="1" fillId="0" borderId="0" xfId="2" applyBorder="1" applyAlignment="1" applyProtection="1">
      <alignment horizontal="center"/>
      <protection locked="0"/>
    </xf>
    <xf numFmtId="44" fontId="1" fillId="0" borderId="0" xfId="2" applyBorder="1" applyProtection="1">
      <protection locked="0"/>
    </xf>
    <xf numFmtId="10" fontId="1" fillId="0" borderId="0" xfId="3" applyNumberFormat="1" applyBorder="1" applyAlignment="1" applyProtection="1">
      <alignment horizontal="center"/>
      <protection locked="0"/>
    </xf>
    <xf numFmtId="44" fontId="1" fillId="0" borderId="9" xfId="2" applyBorder="1" applyProtection="1"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0" xfId="0" applyFont="1" applyBorder="1"/>
    <xf numFmtId="0" fontId="0" fillId="0" borderId="7" xfId="0" applyBorder="1"/>
    <xf numFmtId="0" fontId="2" fillId="0" borderId="7" xfId="0" applyFont="1" applyBorder="1" applyProtection="1">
      <protection locked="0"/>
    </xf>
    <xf numFmtId="44" fontId="4" fillId="0" borderId="7" xfId="2" applyFont="1" applyBorder="1" applyAlignment="1" applyProtection="1">
      <alignment horizontal="center"/>
      <protection locked="0"/>
    </xf>
    <xf numFmtId="44" fontId="1" fillId="0" borderId="0" xfId="2" applyFont="1" applyBorder="1" applyProtection="1">
      <protection locked="0"/>
    </xf>
    <xf numFmtId="0" fontId="2" fillId="0" borderId="0" xfId="0" applyFont="1" applyBorder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0" fillId="0" borderId="9" xfId="0" applyBorder="1"/>
    <xf numFmtId="0" fontId="0" fillId="0" borderId="8" xfId="0" applyBorder="1"/>
    <xf numFmtId="0" fontId="0" fillId="0" borderId="6" xfId="0" applyBorder="1"/>
    <xf numFmtId="9" fontId="1" fillId="0" borderId="7" xfId="3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left"/>
    </xf>
    <xf numFmtId="164" fontId="1" fillId="0" borderId="0" xfId="1" applyNumberFormat="1" applyBorder="1" applyProtection="1">
      <protection locked="0"/>
    </xf>
    <xf numFmtId="10" fontId="1" fillId="0" borderId="0" xfId="3" applyNumberFormat="1" applyBorder="1"/>
    <xf numFmtId="44" fontId="0" fillId="0" borderId="0" xfId="0" applyNumberFormat="1" applyBorder="1"/>
    <xf numFmtId="164" fontId="0" fillId="0" borderId="0" xfId="0" applyNumberFormat="1" applyBorder="1"/>
    <xf numFmtId="0" fontId="0" fillId="0" borderId="0" xfId="0" quotePrefix="1" applyBorder="1" applyAlignment="1">
      <alignment horizontal="left"/>
    </xf>
    <xf numFmtId="164" fontId="1" fillId="0" borderId="0" xfId="1" applyNumberFormat="1" applyFont="1" applyBorder="1" applyProtection="1">
      <protection locked="0"/>
    </xf>
    <xf numFmtId="164" fontId="1" fillId="0" borderId="11" xfId="1" applyNumberFormat="1" applyFont="1" applyBorder="1" applyProtection="1">
      <protection locked="0"/>
    </xf>
    <xf numFmtId="44" fontId="1" fillId="0" borderId="11" xfId="2" applyBorder="1" applyProtection="1">
      <protection locked="0"/>
    </xf>
    <xf numFmtId="44" fontId="0" fillId="0" borderId="11" xfId="0" applyNumberFormat="1" applyBorder="1" applyAlignment="1">
      <alignment horizontal="center"/>
    </xf>
    <xf numFmtId="9" fontId="1" fillId="0" borderId="0" xfId="3" applyFont="1" applyBorder="1" applyAlignment="1" applyProtection="1">
      <alignment horizontal="center"/>
      <protection locked="0"/>
    </xf>
    <xf numFmtId="44" fontId="0" fillId="0" borderId="11" xfId="0" applyNumberFormat="1" applyBorder="1"/>
    <xf numFmtId="44" fontId="1" fillId="0" borderId="11" xfId="2" applyBorder="1"/>
    <xf numFmtId="0" fontId="2" fillId="0" borderId="2" xfId="0" applyFont="1" applyBorder="1"/>
    <xf numFmtId="44" fontId="1" fillId="0" borderId="12" xfId="2" applyFont="1" applyBorder="1" applyProtection="1">
      <protection locked="0"/>
    </xf>
    <xf numFmtId="44" fontId="1" fillId="0" borderId="12" xfId="2" applyBorder="1" applyProtection="1">
      <protection locked="0"/>
    </xf>
    <xf numFmtId="44" fontId="1" fillId="0" borderId="2" xfId="2" applyBorder="1" applyProtection="1">
      <protection locked="0"/>
    </xf>
    <xf numFmtId="164" fontId="2" fillId="0" borderId="0" xfId="1" applyNumberFormat="1" applyFont="1" applyBorder="1" applyProtection="1">
      <protection locked="0"/>
    </xf>
    <xf numFmtId="164" fontId="3" fillId="0" borderId="0" xfId="1" applyNumberFormat="1" applyFont="1" applyBorder="1" applyProtection="1">
      <protection locked="0"/>
    </xf>
    <xf numFmtId="3" fontId="2" fillId="0" borderId="0" xfId="1" applyNumberFormat="1" applyFont="1" applyBorder="1" applyAlignment="1" applyProtection="1">
      <alignment horizontal="center"/>
      <protection locked="0"/>
    </xf>
    <xf numFmtId="164" fontId="0" fillId="0" borderId="2" xfId="0" applyNumberFormat="1" applyBorder="1" applyProtection="1">
      <protection locked="0"/>
    </xf>
    <xf numFmtId="164" fontId="3" fillId="0" borderId="2" xfId="1" applyNumberFormat="1" applyFont="1" applyBorder="1" applyProtection="1">
      <protection locked="0"/>
    </xf>
    <xf numFmtId="44" fontId="1" fillId="0" borderId="7" xfId="2" applyBorder="1" applyAlignment="1" applyProtection="1">
      <alignment horizontal="center"/>
      <protection locked="0"/>
    </xf>
    <xf numFmtId="164" fontId="1" fillId="0" borderId="2" xfId="1" applyNumberFormat="1" applyBorder="1" applyProtection="1">
      <protection locked="0"/>
    </xf>
    <xf numFmtId="3" fontId="1" fillId="0" borderId="6" xfId="2" applyNumberFormat="1" applyBorder="1" applyAlignment="1" applyProtection="1">
      <alignment horizontal="center"/>
      <protection locked="0"/>
    </xf>
    <xf numFmtId="44" fontId="2" fillId="0" borderId="6" xfId="2" applyFont="1" applyBorder="1" applyAlignment="1" applyProtection="1">
      <alignment horizontal="center"/>
      <protection locked="0"/>
    </xf>
    <xf numFmtId="5" fontId="0" fillId="0" borderId="2" xfId="2" applyNumberFormat="1" applyFont="1" applyBorder="1" applyAlignment="1" applyProtection="1">
      <alignment horizontal="center"/>
      <protection locked="0"/>
    </xf>
    <xf numFmtId="44" fontId="2" fillId="0" borderId="2" xfId="0" applyNumberFormat="1" applyFont="1" applyBorder="1" applyAlignment="1" applyProtection="1">
      <alignment horizontal="center"/>
      <protection locked="0"/>
    </xf>
    <xf numFmtId="5" fontId="3" fillId="0" borderId="0" xfId="2" applyNumberFormat="1" applyFont="1" applyBorder="1" applyAlignment="1">
      <alignment horizontal="center"/>
    </xf>
    <xf numFmtId="5" fontId="1" fillId="0" borderId="0" xfId="2" applyNumberFormat="1" applyBorder="1" applyAlignment="1">
      <alignment horizontal="center"/>
    </xf>
    <xf numFmtId="5" fontId="1" fillId="0" borderId="2" xfId="2" applyNumberFormat="1" applyBorder="1" applyAlignment="1">
      <alignment horizontal="center"/>
    </xf>
    <xf numFmtId="5" fontId="5" fillId="0" borderId="0" xfId="2" applyNumberFormat="1" applyFont="1" applyBorder="1" applyAlignment="1">
      <alignment horizontal="center"/>
    </xf>
    <xf numFmtId="5" fontId="5" fillId="0" borderId="2" xfId="2" applyNumberFormat="1" applyFont="1" applyBorder="1" applyAlignment="1">
      <alignment horizontal="center"/>
    </xf>
    <xf numFmtId="5" fontId="0" fillId="0" borderId="0" xfId="0" applyNumberFormat="1" applyBorder="1" applyAlignment="1">
      <alignment horizontal="center"/>
    </xf>
    <xf numFmtId="5" fontId="0" fillId="0" borderId="2" xfId="0" applyNumberFormat="1" applyBorder="1" applyAlignment="1">
      <alignment horizontal="center"/>
    </xf>
    <xf numFmtId="5" fontId="0" fillId="0" borderId="0" xfId="0" applyNumberFormat="1" applyBorder="1"/>
    <xf numFmtId="5" fontId="0" fillId="0" borderId="2" xfId="0" applyNumberFormat="1" applyBorder="1"/>
    <xf numFmtId="5" fontId="0" fillId="0" borderId="13" xfId="0" applyNumberFormat="1" applyBorder="1" applyAlignment="1">
      <alignment horizontal="center"/>
    </xf>
    <xf numFmtId="5" fontId="1" fillId="0" borderId="2" xfId="2" applyNumberFormat="1" applyBorder="1" applyAlignment="1" applyProtection="1">
      <alignment horizontal="center"/>
      <protection locked="0"/>
    </xf>
    <xf numFmtId="0" fontId="0" fillId="0" borderId="14" xfId="0" applyBorder="1"/>
    <xf numFmtId="0" fontId="2" fillId="0" borderId="0" xfId="0" applyFont="1" applyAlignment="1">
      <alignment horizontal="center"/>
    </xf>
    <xf numFmtId="165" fontId="0" fillId="0" borderId="0" xfId="2" applyNumberFormat="1" applyFont="1"/>
    <xf numFmtId="164" fontId="0" fillId="0" borderId="0" xfId="1" applyNumberFormat="1" applyFont="1" applyAlignment="1">
      <alignment horizontal="center"/>
    </xf>
    <xf numFmtId="5" fontId="3" fillId="0" borderId="2" xfId="2" applyNumberFormat="1" applyFont="1" applyBorder="1" applyAlignment="1">
      <alignment horizontal="center"/>
    </xf>
    <xf numFmtId="5" fontId="4" fillId="0" borderId="0" xfId="2" applyNumberFormat="1" applyFont="1" applyBorder="1" applyAlignment="1">
      <alignment horizontal="center"/>
    </xf>
    <xf numFmtId="5" fontId="4" fillId="0" borderId="2" xfId="2" applyNumberFormat="1" applyFont="1" applyBorder="1" applyAlignment="1">
      <alignment horizontal="center"/>
    </xf>
    <xf numFmtId="164" fontId="4" fillId="0" borderId="2" xfId="1" applyNumberFormat="1" applyFont="1" applyBorder="1" applyProtection="1">
      <protection locked="0"/>
    </xf>
    <xf numFmtId="164" fontId="4" fillId="0" borderId="0" xfId="1" applyNumberFormat="1" applyFont="1" applyBorder="1" applyProtection="1">
      <protection locked="0"/>
    </xf>
    <xf numFmtId="44" fontId="6" fillId="0" borderId="8" xfId="2" applyFont="1" applyBorder="1" applyProtection="1">
      <protection locked="0"/>
    </xf>
    <xf numFmtId="37" fontId="3" fillId="0" borderId="0" xfId="0" applyNumberFormat="1" applyFont="1"/>
    <xf numFmtId="44" fontId="0" fillId="2" borderId="0" xfId="2" applyFont="1" applyFill="1"/>
    <xf numFmtId="165" fontId="1" fillId="2" borderId="0" xfId="2" applyNumberFormat="1" applyFill="1"/>
    <xf numFmtId="5" fontId="3" fillId="0" borderId="2" xfId="0" applyNumberFormat="1" applyFont="1" applyBorder="1" applyAlignment="1">
      <alignment horizontal="center"/>
    </xf>
    <xf numFmtId="5" fontId="0" fillId="0" borderId="15" xfId="0" applyNumberFormat="1" applyBorder="1" applyAlignment="1">
      <alignment horizontal="center"/>
    </xf>
    <xf numFmtId="5" fontId="3" fillId="0" borderId="0" xfId="0" applyNumberFormat="1" applyFont="1" applyBorder="1" applyAlignment="1">
      <alignment horizontal="center"/>
    </xf>
    <xf numFmtId="5" fontId="0" fillId="0" borderId="15" xfId="0" applyNumberFormat="1" applyBorder="1" applyAlignment="1">
      <alignment horizontal="left"/>
    </xf>
    <xf numFmtId="0" fontId="2" fillId="0" borderId="6" xfId="0" applyFont="1" applyFill="1" applyBorder="1" applyAlignment="1" applyProtection="1">
      <alignment horizontal="center"/>
      <protection locked="0"/>
    </xf>
    <xf numFmtId="0" fontId="2" fillId="0" borderId="6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44" fontId="2" fillId="0" borderId="16" xfId="2" applyFont="1" applyBorder="1" applyProtection="1">
      <protection locked="0"/>
    </xf>
    <xf numFmtId="5" fontId="4" fillId="0" borderId="2" xfId="2" applyNumberFormat="1" applyFont="1" applyBorder="1" applyAlignment="1">
      <alignment horizontal="left"/>
    </xf>
    <xf numFmtId="44" fontId="1" fillId="2" borderId="0" xfId="2" applyFill="1"/>
    <xf numFmtId="0" fontId="2" fillId="0" borderId="1" xfId="0" applyFont="1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1" xfId="0" applyBorder="1" applyProtection="1">
      <protection locked="0"/>
    </xf>
    <xf numFmtId="10" fontId="1" fillId="0" borderId="11" xfId="3" applyNumberFormat="1" applyFont="1" applyBorder="1" applyProtection="1">
      <protection locked="0"/>
    </xf>
    <xf numFmtId="0" fontId="0" fillId="0" borderId="17" xfId="0" applyBorder="1" applyAlignment="1" applyProtection="1">
      <alignment horizontal="center"/>
      <protection locked="0"/>
    </xf>
    <xf numFmtId="3" fontId="1" fillId="0" borderId="17" xfId="1" applyNumberFormat="1" applyBorder="1" applyAlignment="1" applyProtection="1">
      <alignment horizontal="center"/>
      <protection locked="0"/>
    </xf>
    <xf numFmtId="3" fontId="1" fillId="0" borderId="11" xfId="1" applyNumberFormat="1" applyBorder="1" applyAlignment="1" applyProtection="1">
      <alignment horizontal="center"/>
      <protection locked="0"/>
    </xf>
    <xf numFmtId="3" fontId="0" fillId="0" borderId="6" xfId="0" applyNumberFormat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3" fontId="2" fillId="0" borderId="0" xfId="0" applyNumberFormat="1" applyFont="1" applyProtection="1">
      <protection locked="0"/>
    </xf>
    <xf numFmtId="3" fontId="2" fillId="0" borderId="0" xfId="1" applyNumberFormat="1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left"/>
      <protection locked="0"/>
    </xf>
    <xf numFmtId="0" fontId="2" fillId="0" borderId="5" xfId="0" quotePrefix="1" applyFont="1" applyBorder="1" applyAlignment="1" applyProtection="1">
      <alignment horizontal="left"/>
      <protection locked="0"/>
    </xf>
    <xf numFmtId="0" fontId="2" fillId="0" borderId="18" xfId="0" applyFont="1" applyBorder="1" applyProtection="1">
      <protection locked="0"/>
    </xf>
    <xf numFmtId="6" fontId="2" fillId="0" borderId="0" xfId="0" applyNumberFormat="1" applyFont="1" applyBorder="1" applyAlignment="1" applyProtection="1">
      <alignment horizontal="center"/>
      <protection locked="0"/>
    </xf>
    <xf numFmtId="0" fontId="2" fillId="0" borderId="19" xfId="0" applyFont="1" applyBorder="1" applyProtection="1">
      <protection locked="0"/>
    </xf>
    <xf numFmtId="0" fontId="0" fillId="0" borderId="0" xfId="0" applyProtection="1">
      <protection locked="0"/>
    </xf>
    <xf numFmtId="44" fontId="0" fillId="0" borderId="0" xfId="2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9" fontId="0" fillId="0" borderId="0" xfId="3" applyFont="1" applyAlignment="1" applyProtection="1">
      <alignment horizontal="center"/>
      <protection locked="0"/>
    </xf>
    <xf numFmtId="44" fontId="1" fillId="0" borderId="0" xfId="2" applyAlignment="1" applyProtection="1">
      <alignment horizontal="center"/>
      <protection locked="0"/>
    </xf>
    <xf numFmtId="164" fontId="1" fillId="0" borderId="0" xfId="1" applyNumberFormat="1" applyAlignment="1" applyProtection="1">
      <alignment horizontal="center"/>
      <protection locked="0"/>
    </xf>
    <xf numFmtId="7" fontId="0" fillId="0" borderId="0" xfId="2" applyNumberFormat="1" applyFont="1" applyAlignment="1" applyProtection="1">
      <alignment horizontal="center"/>
      <protection locked="0"/>
    </xf>
    <xf numFmtId="164" fontId="0" fillId="0" borderId="0" xfId="1" applyNumberFormat="1" applyFont="1" applyProtection="1">
      <protection locked="0"/>
    </xf>
    <xf numFmtId="9" fontId="1" fillId="0" borderId="0" xfId="3" applyAlignment="1" applyProtection="1">
      <alignment horizontal="center"/>
      <protection locked="0"/>
    </xf>
    <xf numFmtId="7" fontId="1" fillId="0" borderId="0" xfId="2" applyNumberFormat="1" applyAlignment="1" applyProtection="1">
      <alignment horizontal="center"/>
      <protection locked="0"/>
    </xf>
    <xf numFmtId="164" fontId="1" fillId="0" borderId="0" xfId="1" applyNumberFormat="1" applyProtection="1">
      <protection locked="0"/>
    </xf>
    <xf numFmtId="0" fontId="7" fillId="0" borderId="0" xfId="0" applyFont="1"/>
    <xf numFmtId="0" fontId="2" fillId="0" borderId="5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6" fontId="0" fillId="0" borderId="0" xfId="0" applyNumberFormat="1" applyBorder="1" applyAlignment="1">
      <alignment horizontal="center"/>
    </xf>
    <xf numFmtId="6" fontId="0" fillId="0" borderId="3" xfId="0" applyNumberFormat="1" applyBorder="1" applyAlignment="1">
      <alignment horizontal="center"/>
    </xf>
    <xf numFmtId="0" fontId="2" fillId="0" borderId="6" xfId="0" applyFont="1" applyBorder="1" applyAlignment="1" applyProtection="1">
      <alignment horizontal="left"/>
      <protection locked="0"/>
    </xf>
    <xf numFmtId="0" fontId="2" fillId="3" borderId="20" xfId="0" applyFont="1" applyFill="1" applyBorder="1" applyProtection="1">
      <protection locked="0"/>
    </xf>
    <xf numFmtId="0" fontId="0" fillId="3" borderId="21" xfId="0" applyFill="1" applyBorder="1"/>
    <xf numFmtId="5" fontId="0" fillId="0" borderId="3" xfId="0" applyNumberFormat="1" applyBorder="1" applyAlignment="1">
      <alignment horizontal="center"/>
    </xf>
    <xf numFmtId="0" fontId="0" fillId="0" borderId="0" xfId="0" applyAlignment="1">
      <alignment horizontal="center"/>
    </xf>
    <xf numFmtId="10" fontId="0" fillId="0" borderId="0" xfId="0" applyNumberForma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0" fontId="0" fillId="3" borderId="22" xfId="0" applyFill="1" applyBorder="1"/>
    <xf numFmtId="0" fontId="2" fillId="0" borderId="16" xfId="0" applyFont="1" applyBorder="1" applyProtection="1">
      <protection locked="0"/>
    </xf>
    <xf numFmtId="0" fontId="2" fillId="3" borderId="23" xfId="0" applyFont="1" applyFill="1" applyBorder="1" applyProtection="1">
      <protection locked="0"/>
    </xf>
    <xf numFmtId="0" fontId="0" fillId="3" borderId="24" xfId="0" applyFill="1" applyBorder="1"/>
    <xf numFmtId="0" fontId="0" fillId="3" borderId="25" xfId="0" applyFill="1" applyBorder="1"/>
    <xf numFmtId="0" fontId="2" fillId="0" borderId="16" xfId="0" applyFont="1" applyBorder="1" applyAlignment="1" applyProtection="1">
      <alignment horizontal="left"/>
      <protection locked="0"/>
    </xf>
    <xf numFmtId="0" fontId="2" fillId="0" borderId="8" xfId="0" applyFont="1" applyBorder="1" applyAlignment="1" applyProtection="1">
      <alignment horizontal="left"/>
      <protection locked="0"/>
    </xf>
    <xf numFmtId="0" fontId="2" fillId="0" borderId="0" xfId="0" quotePrefix="1" applyFont="1" applyBorder="1" applyAlignment="1" applyProtection="1">
      <alignment horizontal="left"/>
      <protection locked="0"/>
    </xf>
    <xf numFmtId="0" fontId="2" fillId="0" borderId="7" xfId="0" applyFont="1" applyBorder="1" applyAlignment="1" applyProtection="1">
      <alignment horizontal="center"/>
      <protection locked="0"/>
    </xf>
    <xf numFmtId="5" fontId="9" fillId="0" borderId="2" xfId="2" applyNumberFormat="1" applyFont="1" applyBorder="1" applyAlignment="1">
      <alignment horizontal="center"/>
    </xf>
    <xf numFmtId="0" fontId="2" fillId="0" borderId="7" xfId="0" applyFont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44" fontId="4" fillId="0" borderId="7" xfId="2" quotePrefix="1" applyFont="1" applyBorder="1" applyAlignment="1" applyProtection="1">
      <alignment horizontal="center"/>
      <protection locked="0"/>
    </xf>
    <xf numFmtId="10" fontId="10" fillId="0" borderId="0" xfId="3" applyNumberFormat="1" applyFont="1" applyBorder="1" applyAlignment="1" applyProtection="1">
      <alignment horizontal="center"/>
      <protection locked="0"/>
    </xf>
    <xf numFmtId="44" fontId="10" fillId="0" borderId="7" xfId="2" applyFont="1" applyBorder="1" applyAlignment="1" applyProtection="1">
      <alignment horizontal="center"/>
      <protection locked="0"/>
    </xf>
    <xf numFmtId="44" fontId="10" fillId="0" borderId="0" xfId="2" applyFont="1" applyBorder="1" applyAlignment="1" applyProtection="1">
      <alignment horizontal="center"/>
      <protection locked="0"/>
    </xf>
    <xf numFmtId="6" fontId="0" fillId="0" borderId="0" xfId="0" applyNumberFormat="1" applyBorder="1" applyAlignment="1">
      <alignment horizontal="center"/>
    </xf>
    <xf numFmtId="0" fontId="0" fillId="0" borderId="2" xfId="0" applyBorder="1" applyAlignment="1"/>
    <xf numFmtId="6" fontId="0" fillId="0" borderId="3" xfId="0" applyNumberFormat="1" applyBorder="1" applyAlignment="1">
      <alignment horizontal="center"/>
    </xf>
    <xf numFmtId="0" fontId="0" fillId="0" borderId="27" xfId="0" applyBorder="1" applyAlignment="1"/>
    <xf numFmtId="0" fontId="2" fillId="0" borderId="28" xfId="0" applyFont="1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 applyProtection="1">
      <alignment horizontal="center"/>
      <protection locked="0"/>
    </xf>
    <xf numFmtId="0" fontId="0" fillId="0" borderId="0" xfId="0" applyBorder="1" applyAlignment="1">
      <alignment horizontal="center"/>
    </xf>
    <xf numFmtId="0" fontId="2" fillId="0" borderId="0" xfId="0" applyFont="1" applyBorder="1" applyAlignment="1" applyProtection="1">
      <alignment horizontal="center"/>
      <protection locked="0"/>
    </xf>
    <xf numFmtId="0" fontId="0" fillId="0" borderId="7" xfId="0" applyBorder="1" applyAlignment="1">
      <alignment horizontal="center"/>
    </xf>
    <xf numFmtId="0" fontId="2" fillId="0" borderId="16" xfId="0" applyFont="1" applyBorder="1" applyAlignment="1" applyProtection="1">
      <protection locked="0"/>
    </xf>
    <xf numFmtId="0" fontId="0" fillId="0" borderId="8" xfId="0" applyBorder="1" applyAlignment="1"/>
    <xf numFmtId="0" fontId="2" fillId="0" borderId="14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44" fontId="2" fillId="0" borderId="14" xfId="2" applyFont="1" applyBorder="1" applyAlignment="1" applyProtection="1">
      <alignment horizontal="center"/>
      <protection locked="0"/>
    </xf>
    <xf numFmtId="44" fontId="2" fillId="0" borderId="26" xfId="2" applyFont="1" applyBorder="1" applyAlignment="1" applyProtection="1">
      <alignment horizontal="center"/>
      <protection locked="0"/>
    </xf>
    <xf numFmtId="0" fontId="2" fillId="0" borderId="5" xfId="0" quotePrefix="1" applyFont="1" applyBorder="1" applyAlignment="1" applyProtection="1">
      <alignment horizontal="left"/>
      <protection locked="0"/>
    </xf>
    <xf numFmtId="0" fontId="0" fillId="0" borderId="0" xfId="0" applyBorder="1" applyAlignment="1"/>
    <xf numFmtId="0" fontId="2" fillId="0" borderId="5" xfId="0" applyFont="1" applyBorder="1" applyAlignment="1" applyProtection="1">
      <protection locked="0"/>
    </xf>
    <xf numFmtId="0" fontId="0" fillId="0" borderId="26" xfId="0" applyBorder="1" applyAlignment="1"/>
    <xf numFmtId="5" fontId="0" fillId="0" borderId="0" xfId="0" applyNumberFormat="1" applyBorder="1" applyAlignment="1">
      <alignment horizontal="center"/>
    </xf>
    <xf numFmtId="5" fontId="0" fillId="0" borderId="3" xfId="0" applyNumberFormat="1" applyBorder="1" applyAlignment="1">
      <alignment horizontal="center"/>
    </xf>
    <xf numFmtId="0" fontId="2" fillId="0" borderId="7" xfId="0" applyFont="1" applyBorder="1" applyAlignment="1" applyProtection="1">
      <alignment horizontal="center"/>
      <protection locked="0"/>
    </xf>
    <xf numFmtId="10" fontId="0" fillId="0" borderId="0" xfId="0" applyNumberForma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44" fontId="2" fillId="0" borderId="16" xfId="2" applyFont="1" applyBorder="1" applyAlignment="1" applyProtection="1">
      <alignment horizontal="center"/>
      <protection locked="0"/>
    </xf>
    <xf numFmtId="44" fontId="2" fillId="0" borderId="8" xfId="2" applyFont="1" applyBorder="1" applyAlignment="1" applyProtection="1">
      <alignment horizontal="center"/>
      <protection locked="0"/>
    </xf>
    <xf numFmtId="44" fontId="2" fillId="0" borderId="9" xfId="2" applyFont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locked="0"/>
    </xf>
    <xf numFmtId="0" fontId="2" fillId="0" borderId="8" xfId="0" applyFont="1" applyBorder="1" applyAlignment="1" applyProtection="1">
      <alignment horizontal="left"/>
      <protection locked="0"/>
    </xf>
    <xf numFmtId="0" fontId="2" fillId="0" borderId="5" xfId="0" applyFont="1" applyBorder="1" applyAlignment="1" applyProtection="1">
      <alignment horizontal="left"/>
      <protection locked="0"/>
    </xf>
    <xf numFmtId="0" fontId="2" fillId="0" borderId="0" xfId="0" quotePrefix="1" applyFont="1" applyBorder="1" applyAlignment="1" applyProtection="1">
      <alignment horizontal="left"/>
      <protection locked="0"/>
    </xf>
    <xf numFmtId="0" fontId="2" fillId="0" borderId="0" xfId="0" applyFont="1" applyBorder="1" applyAlignment="1" applyProtection="1">
      <alignment horizontal="left"/>
      <protection locked="0"/>
    </xf>
    <xf numFmtId="6" fontId="0" fillId="0" borderId="2" xfId="0" applyNumberFormat="1" applyBorder="1" applyAlignment="1">
      <alignment horizontal="center"/>
    </xf>
    <xf numFmtId="6" fontId="0" fillId="0" borderId="27" xfId="0" applyNumberFormat="1" applyBorder="1" applyAlignment="1">
      <alignment horizontal="center"/>
    </xf>
    <xf numFmtId="6" fontId="2" fillId="0" borderId="8" xfId="0" applyNumberFormat="1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6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8"/>
  <sheetViews>
    <sheetView showGridLines="0" workbookViewId="0">
      <selection activeCell="D6" sqref="D6"/>
    </sheetView>
  </sheetViews>
  <sheetFormatPr defaultColWidth="8.77734375" defaultRowHeight="13.2"/>
  <cols>
    <col min="1" max="1" width="18.109375" customWidth="1"/>
    <col min="2" max="2" width="8.6640625" customWidth="1"/>
    <col min="3" max="3" width="9.33203125" customWidth="1"/>
    <col min="4" max="4" width="10" customWidth="1"/>
    <col min="5" max="5" width="9.6640625" customWidth="1"/>
    <col min="6" max="6" width="11" customWidth="1"/>
    <col min="7" max="7" width="11.109375" customWidth="1"/>
    <col min="8" max="8" width="9" customWidth="1"/>
    <col min="9" max="9" width="10" customWidth="1"/>
    <col min="10" max="10" width="13.77734375" customWidth="1"/>
    <col min="11" max="11" width="12.5546875" customWidth="1"/>
    <col min="12" max="13" width="8.77734375" customWidth="1"/>
    <col min="14" max="14" width="11.5546875" customWidth="1"/>
    <col min="15" max="15" width="4" customWidth="1"/>
    <col min="16" max="16" width="8.77734375" customWidth="1"/>
    <col min="17" max="17" width="9.33203125" bestFit="1" customWidth="1"/>
  </cols>
  <sheetData>
    <row r="1" spans="1:25" ht="13.8" thickBot="1">
      <c r="A1" s="135" t="s">
        <v>105</v>
      </c>
    </row>
    <row r="2" spans="1:25" ht="13.8" thickBot="1">
      <c r="A2" s="168" t="s">
        <v>106</v>
      </c>
      <c r="B2" s="169"/>
      <c r="C2" s="169"/>
      <c r="D2" s="169"/>
      <c r="E2" s="169"/>
      <c r="F2" s="169"/>
      <c r="G2" s="169"/>
      <c r="H2" s="169"/>
      <c r="I2" s="169"/>
      <c r="J2" s="169"/>
      <c r="K2" s="170"/>
    </row>
    <row r="3" spans="1:25" ht="13.8" thickBot="1">
      <c r="A3" s="142" t="s">
        <v>33</v>
      </c>
      <c r="B3" s="143"/>
      <c r="C3" s="143"/>
      <c r="D3" s="143"/>
      <c r="E3" s="143"/>
      <c r="F3" s="143"/>
      <c r="G3" s="143"/>
      <c r="H3" s="143"/>
      <c r="I3" s="143"/>
      <c r="J3" s="143"/>
      <c r="K3" s="148"/>
    </row>
    <row r="4" spans="1:25">
      <c r="A4" s="149" t="s">
        <v>34</v>
      </c>
      <c r="C4" s="13"/>
      <c r="D4" s="16"/>
      <c r="E4" s="19" t="s">
        <v>40</v>
      </c>
      <c r="F4" s="35"/>
      <c r="G4" s="19" t="s">
        <v>86</v>
      </c>
      <c r="H4" s="13"/>
      <c r="I4" s="16"/>
      <c r="J4" s="141" t="s">
        <v>43</v>
      </c>
      <c r="K4" s="18"/>
      <c r="L4" s="107" t="s">
        <v>82</v>
      </c>
      <c r="M4" s="1"/>
      <c r="N4" s="1"/>
      <c r="O4" s="1"/>
      <c r="P4" s="1"/>
      <c r="Q4" s="1"/>
      <c r="R4" s="1"/>
      <c r="S4" s="6"/>
    </row>
    <row r="5" spans="1:25">
      <c r="A5" s="23" t="s">
        <v>35</v>
      </c>
      <c r="B5" s="12"/>
      <c r="C5" s="13"/>
      <c r="D5" s="36">
        <v>13</v>
      </c>
      <c r="E5" s="19" t="s">
        <v>84</v>
      </c>
      <c r="F5" s="35"/>
      <c r="G5" s="19" t="s">
        <v>32</v>
      </c>
      <c r="H5" s="28">
        <v>2</v>
      </c>
      <c r="I5" s="20" t="s">
        <v>42</v>
      </c>
      <c r="J5" s="15"/>
      <c r="K5" s="18"/>
      <c r="L5" s="33"/>
      <c r="M5" s="3"/>
      <c r="N5" s="3"/>
      <c r="O5" s="3"/>
      <c r="P5" s="3"/>
      <c r="Q5" s="3"/>
      <c r="R5" s="3"/>
      <c r="S5" s="4"/>
    </row>
    <row r="6" spans="1:25">
      <c r="A6" s="23" t="s">
        <v>36</v>
      </c>
      <c r="B6" s="12"/>
      <c r="C6" s="13"/>
      <c r="D6" s="162">
        <v>12.5</v>
      </c>
      <c r="E6" s="12" t="s">
        <v>41</v>
      </c>
      <c r="F6" s="21">
        <v>2</v>
      </c>
      <c r="G6" s="19" t="s">
        <v>56</v>
      </c>
      <c r="H6" s="25">
        <v>2.5</v>
      </c>
      <c r="I6" s="20" t="s">
        <v>42</v>
      </c>
      <c r="J6" s="15" t="s">
        <v>44</v>
      </c>
      <c r="K6" s="68">
        <v>6000</v>
      </c>
      <c r="L6" s="33"/>
      <c r="M6" s="3"/>
      <c r="N6" s="3"/>
      <c r="O6" s="3"/>
      <c r="P6" s="3"/>
      <c r="Q6" s="3"/>
      <c r="R6" s="3"/>
      <c r="S6" s="4"/>
    </row>
    <row r="7" spans="1:25" ht="12.75" customHeight="1">
      <c r="A7" s="104" t="s">
        <v>69</v>
      </c>
      <c r="B7" s="93"/>
      <c r="C7" s="41"/>
      <c r="D7" s="31"/>
      <c r="G7" s="19"/>
      <c r="H7" s="22"/>
      <c r="I7" s="13"/>
      <c r="J7" s="15" t="s">
        <v>45</v>
      </c>
      <c r="K7" s="66">
        <v>30000</v>
      </c>
      <c r="L7" s="3"/>
      <c r="M7" s="3"/>
      <c r="N7" s="3"/>
      <c r="O7" s="3"/>
      <c r="P7" s="12"/>
      <c r="Q7" s="12"/>
      <c r="R7" s="33"/>
      <c r="S7" s="58"/>
      <c r="T7" s="7"/>
      <c r="U7" s="33"/>
      <c r="V7" s="7"/>
      <c r="W7" s="33"/>
      <c r="X7" s="7"/>
      <c r="Y7" s="3"/>
    </row>
    <row r="8" spans="1:25" ht="12.75" customHeight="1">
      <c r="A8" s="171" t="s">
        <v>18</v>
      </c>
      <c r="B8" s="172"/>
      <c r="C8" s="173" t="s">
        <v>37</v>
      </c>
      <c r="D8" s="174"/>
      <c r="E8" s="177" t="s">
        <v>37</v>
      </c>
      <c r="F8" s="179"/>
      <c r="G8" s="177" t="s">
        <v>88</v>
      </c>
      <c r="H8" s="178"/>
      <c r="I8" s="179"/>
      <c r="J8" s="19" t="s">
        <v>46</v>
      </c>
      <c r="K8" s="65">
        <f>SUM(K6:K7)</f>
        <v>36000</v>
      </c>
      <c r="L8" s="44"/>
      <c r="M8" s="12" t="s">
        <v>87</v>
      </c>
      <c r="N8" s="3"/>
      <c r="O8" s="3"/>
      <c r="P8" s="3"/>
      <c r="Q8" s="21" t="s">
        <v>86</v>
      </c>
      <c r="R8" s="45"/>
      <c r="S8" s="58"/>
      <c r="T8" s="33"/>
      <c r="U8" s="45"/>
      <c r="V8" s="33"/>
      <c r="W8" s="33"/>
      <c r="X8" s="33"/>
      <c r="Y8" s="3"/>
    </row>
    <row r="9" spans="1:25">
      <c r="A9" s="136" t="s">
        <v>53</v>
      </c>
      <c r="B9" s="21" t="s">
        <v>83</v>
      </c>
      <c r="C9" s="14" t="s">
        <v>53</v>
      </c>
      <c r="D9" s="12" t="s">
        <v>83</v>
      </c>
      <c r="E9" s="14" t="s">
        <v>53</v>
      </c>
      <c r="F9" s="21" t="s">
        <v>54</v>
      </c>
      <c r="G9" s="14" t="s">
        <v>53</v>
      </c>
      <c r="I9" s="39" t="s">
        <v>83</v>
      </c>
      <c r="J9" s="19"/>
      <c r="K9" s="26"/>
      <c r="L9" s="111" t="s">
        <v>53</v>
      </c>
      <c r="M9" s="108" t="s">
        <v>84</v>
      </c>
      <c r="N9" s="109" t="s">
        <v>85</v>
      </c>
      <c r="O9" s="3"/>
      <c r="P9" s="108" t="s">
        <v>53</v>
      </c>
      <c r="Q9" s="52" t="s">
        <v>56</v>
      </c>
      <c r="R9" s="110" t="s">
        <v>55</v>
      </c>
      <c r="S9" s="59"/>
      <c r="T9" s="48"/>
      <c r="U9" s="29"/>
      <c r="V9" s="48"/>
      <c r="W9" s="29"/>
      <c r="X9" s="48"/>
      <c r="Y9" s="3"/>
    </row>
    <row r="10" spans="1:25">
      <c r="A10" s="136">
        <v>1</v>
      </c>
      <c r="B10" s="27">
        <v>0</v>
      </c>
      <c r="C10" s="14">
        <v>1</v>
      </c>
      <c r="D10" s="27">
        <v>0</v>
      </c>
      <c r="E10" s="14">
        <v>1</v>
      </c>
      <c r="F10" s="27">
        <v>0.1</v>
      </c>
      <c r="G10" s="14">
        <v>1</v>
      </c>
      <c r="I10" s="27">
        <v>0</v>
      </c>
      <c r="J10" s="180" t="s">
        <v>23</v>
      </c>
      <c r="K10" s="181"/>
      <c r="L10" s="112">
        <v>1</v>
      </c>
      <c r="M10" s="54">
        <f>(D5*B10)+D5</f>
        <v>13</v>
      </c>
      <c r="N10" s="56">
        <f>(D6*D10)+D6</f>
        <v>12.5</v>
      </c>
      <c r="O10" s="3"/>
      <c r="P10" s="113">
        <v>1</v>
      </c>
      <c r="Q10" s="53">
        <f>(H6*I10)+H6</f>
        <v>2.5</v>
      </c>
      <c r="R10" s="57">
        <f>(H5*I10)+H5</f>
        <v>2</v>
      </c>
      <c r="S10" s="60"/>
      <c r="T10" s="48"/>
      <c r="U10" s="29"/>
      <c r="V10" s="48"/>
      <c r="W10" s="29"/>
      <c r="X10" s="48"/>
      <c r="Y10" s="3"/>
    </row>
    <row r="11" spans="1:25">
      <c r="A11" s="136">
        <v>2</v>
      </c>
      <c r="B11" s="27">
        <v>0</v>
      </c>
      <c r="C11" s="14">
        <v>2</v>
      </c>
      <c r="D11" s="27">
        <v>0</v>
      </c>
      <c r="E11" s="14">
        <v>2</v>
      </c>
      <c r="F11" s="27">
        <v>0.2</v>
      </c>
      <c r="G11" s="14">
        <v>2</v>
      </c>
      <c r="I11" s="27">
        <v>0</v>
      </c>
      <c r="J11" s="70" t="s">
        <v>53</v>
      </c>
      <c r="K11" s="72" t="s">
        <v>94</v>
      </c>
      <c r="L11" s="112">
        <v>2</v>
      </c>
      <c r="M11" s="54">
        <f t="shared" ref="M11:M19" si="0">(M10*B11)+M10</f>
        <v>13</v>
      </c>
      <c r="N11" s="56">
        <f t="shared" ref="N11:N19" si="1">(N10*D11)+N10</f>
        <v>12.5</v>
      </c>
      <c r="O11" s="3"/>
      <c r="P11" s="113">
        <v>2</v>
      </c>
      <c r="Q11" s="53">
        <f t="shared" ref="Q11:Q19" si="2">(Q10*I11)+Q10</f>
        <v>2.5</v>
      </c>
      <c r="R11" s="57">
        <f t="shared" ref="R11:R19" si="3">(R10*I11)+R10</f>
        <v>2</v>
      </c>
      <c r="S11" s="60"/>
      <c r="T11" s="48"/>
      <c r="U11" s="29"/>
      <c r="V11" s="48"/>
      <c r="W11" s="29"/>
      <c r="X11" s="48"/>
      <c r="Y11" s="3"/>
    </row>
    <row r="12" spans="1:25">
      <c r="A12" s="136">
        <v>3</v>
      </c>
      <c r="B12" s="27">
        <v>0</v>
      </c>
      <c r="C12" s="14">
        <v>3</v>
      </c>
      <c r="D12" s="27">
        <v>0</v>
      </c>
      <c r="E12" s="14">
        <v>3</v>
      </c>
      <c r="F12" s="27">
        <v>0.3</v>
      </c>
      <c r="G12" s="14">
        <v>3</v>
      </c>
      <c r="I12" s="27">
        <v>0</v>
      </c>
      <c r="J12" s="69">
        <v>0</v>
      </c>
      <c r="K12" s="71">
        <v>0</v>
      </c>
      <c r="L12" s="112">
        <v>3</v>
      </c>
      <c r="M12" s="54">
        <f t="shared" si="0"/>
        <v>13</v>
      </c>
      <c r="N12" s="56">
        <f t="shared" si="1"/>
        <v>12.5</v>
      </c>
      <c r="O12" s="3"/>
      <c r="P12" s="113">
        <v>3</v>
      </c>
      <c r="Q12" s="53">
        <f t="shared" si="2"/>
        <v>2.5</v>
      </c>
      <c r="R12" s="57">
        <f t="shared" si="3"/>
        <v>2</v>
      </c>
      <c r="S12" s="60"/>
      <c r="T12" s="48"/>
      <c r="U12" s="29"/>
      <c r="V12" s="48"/>
      <c r="W12" s="29"/>
      <c r="X12" s="48"/>
      <c r="Y12" s="3"/>
    </row>
    <row r="13" spans="1:25">
      <c r="A13" s="136">
        <v>4</v>
      </c>
      <c r="B13" s="27">
        <v>0</v>
      </c>
      <c r="C13" s="14">
        <v>4</v>
      </c>
      <c r="D13" s="55">
        <v>0</v>
      </c>
      <c r="E13" s="14">
        <v>4</v>
      </c>
      <c r="F13" s="27">
        <v>0.4</v>
      </c>
      <c r="G13" s="14">
        <v>4</v>
      </c>
      <c r="I13" s="27">
        <v>0</v>
      </c>
      <c r="J13" s="69">
        <v>1</v>
      </c>
      <c r="K13" s="71">
        <v>0</v>
      </c>
      <c r="L13" s="112">
        <v>4</v>
      </c>
      <c r="M13" s="54">
        <f t="shared" si="0"/>
        <v>13</v>
      </c>
      <c r="N13" s="56">
        <f t="shared" si="1"/>
        <v>12.5</v>
      </c>
      <c r="O13" s="3"/>
      <c r="P13" s="113">
        <v>4</v>
      </c>
      <c r="Q13" s="53">
        <f t="shared" si="2"/>
        <v>2.5</v>
      </c>
      <c r="R13" s="57">
        <f t="shared" si="3"/>
        <v>2</v>
      </c>
      <c r="S13" s="60"/>
      <c r="T13" s="48"/>
      <c r="U13" s="29"/>
      <c r="V13" s="48"/>
      <c r="W13" s="29"/>
      <c r="X13" s="48"/>
      <c r="Y13" s="3"/>
    </row>
    <row r="14" spans="1:25">
      <c r="A14" s="136">
        <v>5</v>
      </c>
      <c r="B14" s="27">
        <v>0.05</v>
      </c>
      <c r="C14" s="14">
        <v>5</v>
      </c>
      <c r="D14" s="27">
        <v>0</v>
      </c>
      <c r="E14" s="14">
        <v>5</v>
      </c>
      <c r="F14" s="27">
        <v>0.5</v>
      </c>
      <c r="G14" s="14">
        <v>5</v>
      </c>
      <c r="I14" s="27">
        <v>0</v>
      </c>
      <c r="J14" s="69">
        <v>2</v>
      </c>
      <c r="K14" s="71">
        <v>0</v>
      </c>
      <c r="L14" s="112">
        <v>5</v>
      </c>
      <c r="M14" s="54">
        <f t="shared" si="0"/>
        <v>13.65</v>
      </c>
      <c r="N14" s="56">
        <f t="shared" si="1"/>
        <v>12.5</v>
      </c>
      <c r="O14" s="3"/>
      <c r="P14" s="113">
        <v>5</v>
      </c>
      <c r="Q14" s="53">
        <f t="shared" si="2"/>
        <v>2.5</v>
      </c>
      <c r="R14" s="57">
        <f t="shared" si="3"/>
        <v>2</v>
      </c>
      <c r="S14" s="60"/>
      <c r="T14" s="48"/>
      <c r="U14" s="29"/>
      <c r="V14" s="48"/>
      <c r="W14" s="29"/>
      <c r="X14" s="48"/>
      <c r="Y14" s="3"/>
    </row>
    <row r="15" spans="1:25">
      <c r="A15" s="136">
        <v>6</v>
      </c>
      <c r="B15" s="55">
        <v>0</v>
      </c>
      <c r="C15" s="14">
        <v>6</v>
      </c>
      <c r="D15" s="27">
        <v>0</v>
      </c>
      <c r="E15" s="14">
        <v>6</v>
      </c>
      <c r="F15" s="27">
        <v>0.6</v>
      </c>
      <c r="G15" s="14">
        <v>6</v>
      </c>
      <c r="I15" s="27">
        <v>0</v>
      </c>
      <c r="J15" s="69">
        <v>3</v>
      </c>
      <c r="K15" s="71">
        <v>0</v>
      </c>
      <c r="L15" s="112">
        <v>6</v>
      </c>
      <c r="M15" s="54">
        <f t="shared" si="0"/>
        <v>13.65</v>
      </c>
      <c r="N15" s="56">
        <f t="shared" si="1"/>
        <v>12.5</v>
      </c>
      <c r="O15" s="3"/>
      <c r="P15" s="113">
        <v>6</v>
      </c>
      <c r="Q15" s="53">
        <f t="shared" si="2"/>
        <v>2.5</v>
      </c>
      <c r="R15" s="57">
        <f t="shared" si="3"/>
        <v>2</v>
      </c>
      <c r="S15" s="60"/>
      <c r="T15" s="48"/>
      <c r="U15" s="29"/>
      <c r="V15" s="48"/>
      <c r="W15" s="29"/>
      <c r="X15" s="48"/>
      <c r="Y15" s="3"/>
    </row>
    <row r="16" spans="1:25">
      <c r="A16" s="136">
        <v>7</v>
      </c>
      <c r="B16" s="27">
        <v>0</v>
      </c>
      <c r="C16" s="14">
        <v>7</v>
      </c>
      <c r="D16" s="27">
        <v>0</v>
      </c>
      <c r="E16" s="14">
        <v>7</v>
      </c>
      <c r="F16" s="27">
        <v>0.7</v>
      </c>
      <c r="G16" s="14">
        <v>7</v>
      </c>
      <c r="I16" s="27">
        <v>0</v>
      </c>
      <c r="J16" s="69">
        <v>4</v>
      </c>
      <c r="K16" s="71">
        <v>0</v>
      </c>
      <c r="L16" s="112">
        <v>7</v>
      </c>
      <c r="M16" s="54">
        <f t="shared" si="0"/>
        <v>13.65</v>
      </c>
      <c r="N16" s="56">
        <f t="shared" si="1"/>
        <v>12.5</v>
      </c>
      <c r="O16" s="3"/>
      <c r="P16" s="113">
        <v>7</v>
      </c>
      <c r="Q16" s="53">
        <f t="shared" si="2"/>
        <v>2.5</v>
      </c>
      <c r="R16" s="57">
        <f t="shared" si="3"/>
        <v>2</v>
      </c>
      <c r="S16" s="60"/>
      <c r="T16" s="48"/>
      <c r="U16" s="29"/>
      <c r="V16" s="48"/>
      <c r="W16" s="29"/>
      <c r="X16" s="48"/>
      <c r="Y16" s="3"/>
    </row>
    <row r="17" spans="1:26">
      <c r="A17" s="136">
        <v>8</v>
      </c>
      <c r="B17" s="27">
        <v>0</v>
      </c>
      <c r="C17" s="14">
        <v>8</v>
      </c>
      <c r="D17" s="27">
        <v>0</v>
      </c>
      <c r="E17" s="14">
        <v>8</v>
      </c>
      <c r="F17" s="43">
        <v>0.8</v>
      </c>
      <c r="G17" s="21">
        <v>8</v>
      </c>
      <c r="I17" s="27">
        <v>0</v>
      </c>
      <c r="J17" s="69">
        <v>5</v>
      </c>
      <c r="K17" s="71">
        <v>0</v>
      </c>
      <c r="L17" s="112">
        <v>8</v>
      </c>
      <c r="M17" s="54">
        <f t="shared" si="0"/>
        <v>13.65</v>
      </c>
      <c r="N17" s="56">
        <f t="shared" si="1"/>
        <v>12.5</v>
      </c>
      <c r="O17" s="3"/>
      <c r="P17" s="113">
        <v>8</v>
      </c>
      <c r="Q17" s="53">
        <f t="shared" si="2"/>
        <v>2.5</v>
      </c>
      <c r="R17" s="57">
        <f t="shared" si="3"/>
        <v>2</v>
      </c>
      <c r="S17" s="60"/>
      <c r="T17" s="48"/>
      <c r="U17" s="29"/>
      <c r="V17" s="48"/>
      <c r="W17" s="29"/>
      <c r="X17" s="48"/>
      <c r="Y17" s="3"/>
    </row>
    <row r="18" spans="1:26">
      <c r="A18" s="136">
        <v>9</v>
      </c>
      <c r="B18" s="27">
        <v>0</v>
      </c>
      <c r="C18" s="14">
        <v>9</v>
      </c>
      <c r="D18" s="27">
        <v>0</v>
      </c>
      <c r="E18" s="14">
        <v>9</v>
      </c>
      <c r="F18" s="43">
        <v>0.85</v>
      </c>
      <c r="G18" s="21">
        <v>9</v>
      </c>
      <c r="I18" s="27">
        <v>0</v>
      </c>
      <c r="J18" s="69">
        <v>6</v>
      </c>
      <c r="K18" s="71">
        <v>0</v>
      </c>
      <c r="L18" s="112">
        <v>9</v>
      </c>
      <c r="M18" s="54">
        <f t="shared" si="0"/>
        <v>13.65</v>
      </c>
      <c r="N18" s="56">
        <f t="shared" si="1"/>
        <v>12.5</v>
      </c>
      <c r="O18" s="3"/>
      <c r="P18" s="113">
        <v>9</v>
      </c>
      <c r="Q18" s="53">
        <f t="shared" si="2"/>
        <v>2.5</v>
      </c>
      <c r="R18" s="57">
        <f t="shared" si="3"/>
        <v>2</v>
      </c>
      <c r="S18" s="60"/>
      <c r="T18" s="48"/>
      <c r="U18" s="29"/>
      <c r="V18" s="48"/>
      <c r="W18" s="29"/>
      <c r="X18" s="48"/>
      <c r="Y18" s="3"/>
    </row>
    <row r="19" spans="1:26">
      <c r="A19" s="137">
        <v>10</v>
      </c>
      <c r="B19" s="27">
        <v>0.05</v>
      </c>
      <c r="C19" s="32">
        <v>10</v>
      </c>
      <c r="D19" s="27">
        <v>0</v>
      </c>
      <c r="E19" s="14">
        <v>10</v>
      </c>
      <c r="F19" s="27">
        <v>0.85</v>
      </c>
      <c r="G19" s="14">
        <v>10</v>
      </c>
      <c r="I19" s="27">
        <v>0</v>
      </c>
      <c r="J19" s="69">
        <v>7</v>
      </c>
      <c r="K19" s="71">
        <v>0</v>
      </c>
      <c r="L19" s="112">
        <v>10</v>
      </c>
      <c r="M19" s="54">
        <f t="shared" si="0"/>
        <v>14.3325</v>
      </c>
      <c r="N19" s="56">
        <f t="shared" si="1"/>
        <v>12.5</v>
      </c>
      <c r="O19" s="3"/>
      <c r="P19" s="113">
        <v>10</v>
      </c>
      <c r="Q19" s="53">
        <f t="shared" si="2"/>
        <v>2.5</v>
      </c>
      <c r="R19" s="57">
        <f t="shared" si="3"/>
        <v>2</v>
      </c>
      <c r="S19" s="60"/>
      <c r="T19" s="48"/>
      <c r="U19" s="29"/>
      <c r="V19" s="48"/>
      <c r="W19" s="29"/>
      <c r="X19" s="48"/>
      <c r="Y19" s="3"/>
    </row>
    <row r="20" spans="1:26">
      <c r="A20" s="175" t="s">
        <v>38</v>
      </c>
      <c r="B20" s="176"/>
      <c r="C20" s="24" t="s">
        <v>78</v>
      </c>
      <c r="D20" s="24" t="s">
        <v>79</v>
      </c>
      <c r="E20" s="24" t="s">
        <v>80</v>
      </c>
      <c r="F20" s="40"/>
      <c r="J20" s="114">
        <v>8</v>
      </c>
      <c r="K20" s="71">
        <v>0</v>
      </c>
      <c r="O20" s="3"/>
      <c r="P20" s="13"/>
      <c r="Q20" s="46"/>
      <c r="R20" s="47"/>
      <c r="S20" s="61"/>
      <c r="T20" s="48"/>
      <c r="U20" s="29"/>
      <c r="V20" s="48"/>
      <c r="W20" s="29"/>
      <c r="X20" s="48"/>
      <c r="Y20" s="3"/>
    </row>
    <row r="21" spans="1:26">
      <c r="A21" s="182" t="s">
        <v>39</v>
      </c>
      <c r="B21" s="183"/>
      <c r="C21" s="30">
        <v>0.1</v>
      </c>
      <c r="D21" s="161">
        <v>0.11</v>
      </c>
      <c r="E21" s="161">
        <v>0.12</v>
      </c>
      <c r="F21" s="34"/>
      <c r="J21" s="114">
        <v>9</v>
      </c>
      <c r="K21" s="71">
        <v>0</v>
      </c>
      <c r="O21" s="3"/>
      <c r="P21" s="13"/>
      <c r="Q21" s="46"/>
      <c r="R21" s="62" t="s">
        <v>25</v>
      </c>
      <c r="S21" s="61"/>
      <c r="T21" s="48"/>
      <c r="U21" s="29"/>
      <c r="V21" s="48"/>
      <c r="W21" s="29"/>
      <c r="X21" s="48"/>
      <c r="Y21" s="3"/>
    </row>
    <row r="22" spans="1:26">
      <c r="A22" s="184" t="s">
        <v>57</v>
      </c>
      <c r="B22" s="183"/>
      <c r="C22" s="30">
        <v>0.11</v>
      </c>
      <c r="D22" s="138"/>
      <c r="E22" s="138"/>
      <c r="F22" s="34"/>
      <c r="J22" s="115">
        <v>10</v>
      </c>
      <c r="K22" s="71">
        <v>0</v>
      </c>
      <c r="P22" s="38" t="s">
        <v>58</v>
      </c>
      <c r="Q22" s="116">
        <v>1</v>
      </c>
      <c r="R22" s="64">
        <v>2</v>
      </c>
      <c r="S22" s="64">
        <v>3</v>
      </c>
      <c r="T22" s="64">
        <v>4</v>
      </c>
      <c r="U22" s="64">
        <v>5</v>
      </c>
      <c r="V22" s="64">
        <v>6</v>
      </c>
      <c r="W22" s="64">
        <v>7</v>
      </c>
      <c r="X22" s="64">
        <v>8</v>
      </c>
      <c r="Y22" s="64">
        <v>9</v>
      </c>
      <c r="Z22" s="117">
        <v>10</v>
      </c>
    </row>
    <row r="23" spans="1:26">
      <c r="A23" s="184" t="s">
        <v>77</v>
      </c>
      <c r="B23" s="183"/>
      <c r="C23" s="30">
        <v>0.06</v>
      </c>
      <c r="D23" s="138"/>
      <c r="E23" s="138"/>
      <c r="F23" s="34"/>
      <c r="G23" s="13"/>
      <c r="H23" s="13"/>
      <c r="I23" s="13"/>
      <c r="J23" s="15"/>
      <c r="K23" s="4"/>
      <c r="P23" s="12"/>
      <c r="Q23" s="51"/>
      <c r="R23" s="51"/>
      <c r="S23" s="51"/>
      <c r="T23" s="51"/>
      <c r="U23" s="51"/>
      <c r="V23" s="51"/>
      <c r="W23" s="51"/>
      <c r="X23" s="51"/>
      <c r="Y23" s="51"/>
      <c r="Z23" s="51"/>
    </row>
    <row r="24" spans="1:26" ht="15">
      <c r="A24" s="150" t="s">
        <v>19</v>
      </c>
      <c r="B24" s="151"/>
      <c r="C24" s="151"/>
      <c r="D24" s="151"/>
      <c r="E24" s="151"/>
      <c r="F24" s="151"/>
      <c r="G24" s="151"/>
      <c r="H24" s="151"/>
      <c r="I24" s="151"/>
      <c r="J24" s="151"/>
      <c r="K24" s="152"/>
      <c r="P24" s="12" t="s">
        <v>91</v>
      </c>
      <c r="Q24" s="63">
        <f>+$K$7*$F10</f>
        <v>3000</v>
      </c>
      <c r="R24" s="63">
        <f>+$K$7*$F11</f>
        <v>6000</v>
      </c>
      <c r="S24" s="63">
        <f>+$K$7*$F12</f>
        <v>9000</v>
      </c>
      <c r="T24" s="63">
        <f>+$K$7*$F13</f>
        <v>12000</v>
      </c>
      <c r="U24" s="63">
        <f>+$K$7*$F14</f>
        <v>15000</v>
      </c>
      <c r="V24" s="63">
        <f>+$K$7*$F15</f>
        <v>18000</v>
      </c>
      <c r="W24" s="63">
        <f>+$K$7*$F16</f>
        <v>21000</v>
      </c>
      <c r="X24" s="63">
        <f>+$K$7*$F17</f>
        <v>24000</v>
      </c>
      <c r="Y24" s="63">
        <f>+$K$7*$F18</f>
        <v>25500</v>
      </c>
      <c r="Z24" s="63">
        <f>+$K$7*$F19</f>
        <v>25500</v>
      </c>
    </row>
    <row r="25" spans="1:26">
      <c r="A25" s="23" t="s">
        <v>53</v>
      </c>
      <c r="B25" s="21">
        <v>1</v>
      </c>
      <c r="C25" s="21">
        <v>2</v>
      </c>
      <c r="D25" s="21">
        <v>3</v>
      </c>
      <c r="E25" s="21">
        <v>4</v>
      </c>
      <c r="F25" s="21">
        <v>5</v>
      </c>
      <c r="G25" s="21">
        <v>6</v>
      </c>
      <c r="H25" s="21">
        <v>7</v>
      </c>
      <c r="I25" s="21">
        <v>8</v>
      </c>
      <c r="J25" s="21">
        <v>9</v>
      </c>
      <c r="K25" s="118">
        <v>10</v>
      </c>
      <c r="P25" s="21" t="s">
        <v>81</v>
      </c>
      <c r="Q25" s="46">
        <f t="shared" ref="Q25:Z25" si="4">SUM(Q23:Q24)</f>
        <v>3000</v>
      </c>
      <c r="R25" s="46">
        <f t="shared" si="4"/>
        <v>6000</v>
      </c>
      <c r="S25" s="46">
        <f t="shared" si="4"/>
        <v>9000</v>
      </c>
      <c r="T25" s="46">
        <f t="shared" si="4"/>
        <v>12000</v>
      </c>
      <c r="U25" s="46">
        <f t="shared" si="4"/>
        <v>15000</v>
      </c>
      <c r="V25" s="46">
        <f t="shared" si="4"/>
        <v>18000</v>
      </c>
      <c r="W25" s="46">
        <f t="shared" si="4"/>
        <v>21000</v>
      </c>
      <c r="X25" s="46">
        <f t="shared" si="4"/>
        <v>24000</v>
      </c>
      <c r="Y25" s="46">
        <f t="shared" si="4"/>
        <v>25500</v>
      </c>
      <c r="Z25" s="46">
        <f t="shared" si="4"/>
        <v>25500</v>
      </c>
    </row>
    <row r="26" spans="1:26">
      <c r="A26" s="23" t="s">
        <v>90</v>
      </c>
      <c r="B26" s="3"/>
      <c r="C26" s="3"/>
      <c r="D26" s="3"/>
      <c r="E26" s="3"/>
      <c r="F26" s="3"/>
      <c r="G26" s="3"/>
      <c r="H26" s="3"/>
      <c r="I26" s="3"/>
      <c r="J26" s="3"/>
      <c r="K26" s="4"/>
      <c r="P26" s="13"/>
      <c r="Q26" s="46"/>
      <c r="R26" s="47"/>
      <c r="S26" s="29"/>
      <c r="T26" s="48"/>
      <c r="U26" s="29"/>
      <c r="V26" s="48"/>
      <c r="W26" s="29"/>
      <c r="X26" s="48"/>
      <c r="Y26" s="3"/>
    </row>
    <row r="27" spans="1:26">
      <c r="A27" s="23" t="s">
        <v>89</v>
      </c>
      <c r="B27" s="74">
        <f>IF($F$6&lt;=B25,$M10*$K$6,0)</f>
        <v>0</v>
      </c>
      <c r="C27" s="74">
        <f>IF($F$6&lt;=C25,$M11*$K$6,0)</f>
        <v>78000</v>
      </c>
      <c r="D27" s="74">
        <f>IF($F$6&lt;=D25,$M12*$K$6,0)</f>
        <v>78000</v>
      </c>
      <c r="E27" s="74">
        <f>IF($F$6&lt;=E25,$M13*$K$6,0)</f>
        <v>78000</v>
      </c>
      <c r="F27" s="74">
        <f>IF($F$6&lt;=F25,$M14*$K$6,0)</f>
        <v>81900</v>
      </c>
      <c r="G27" s="74">
        <f>IF($F$6&lt;=G25,$M15*$K$6,0)</f>
        <v>81900</v>
      </c>
      <c r="H27" s="74">
        <f>IF($F$6&lt;=H25,$M16*$K$6,0)</f>
        <v>81900</v>
      </c>
      <c r="I27" s="74">
        <f>IF($F$6&lt;=I25,$M17*$K$6,0)</f>
        <v>81900</v>
      </c>
      <c r="J27" s="74">
        <f>IF($F$6&lt;=J25,$M18*$K$6,0)</f>
        <v>81900</v>
      </c>
      <c r="K27" s="75">
        <f>IF($F$6&lt;=K25,$M19*$K$6,0)</f>
        <v>85995</v>
      </c>
      <c r="P27" s="13"/>
      <c r="Q27" s="46"/>
      <c r="R27" s="47"/>
      <c r="S27" s="29"/>
      <c r="T27" s="48"/>
      <c r="U27" s="29"/>
      <c r="V27" s="48"/>
      <c r="W27" s="29"/>
      <c r="X27" s="48"/>
      <c r="Y27" s="3"/>
    </row>
    <row r="28" spans="1:26">
      <c r="A28" s="119" t="s">
        <v>47</v>
      </c>
      <c r="B28" s="76">
        <f>$N10*$K$7*$F10</f>
        <v>37500</v>
      </c>
      <c r="C28" s="76">
        <f>$N11*$K$7*$F11</f>
        <v>75000</v>
      </c>
      <c r="D28" s="76">
        <f>$N12*$K$7*$F12</f>
        <v>112500</v>
      </c>
      <c r="E28" s="76">
        <f>$N13*$K$7*$F13</f>
        <v>150000</v>
      </c>
      <c r="F28" s="76">
        <f>$N14*$K$7*$F14</f>
        <v>187500</v>
      </c>
      <c r="G28" s="76">
        <f>$N15*$K$7*$F15</f>
        <v>225000</v>
      </c>
      <c r="H28" s="76">
        <f>$N16*$K$7*$F16</f>
        <v>262500</v>
      </c>
      <c r="I28" s="76">
        <f>$N17*$K$7*$F17</f>
        <v>300000</v>
      </c>
      <c r="J28" s="76">
        <f>$N18*$K$7*$F18</f>
        <v>318750</v>
      </c>
      <c r="K28" s="77">
        <f>$N19*$K$7*$F19</f>
        <v>318750</v>
      </c>
      <c r="P28" s="13"/>
      <c r="Q28" s="46"/>
      <c r="R28" s="47"/>
      <c r="S28" s="29"/>
      <c r="T28" s="48"/>
      <c r="U28" s="29"/>
      <c r="V28" s="48"/>
      <c r="W28" s="29"/>
      <c r="X28" s="48"/>
      <c r="Y28" s="3"/>
    </row>
    <row r="29" spans="1:26">
      <c r="A29" s="23" t="s">
        <v>20</v>
      </c>
      <c r="B29" s="78">
        <f t="shared" ref="B29:K29" si="5">SUM(B27:B28)</f>
        <v>37500</v>
      </c>
      <c r="C29" s="78">
        <f t="shared" si="5"/>
        <v>153000</v>
      </c>
      <c r="D29" s="78">
        <f t="shared" si="5"/>
        <v>190500</v>
      </c>
      <c r="E29" s="78">
        <f t="shared" si="5"/>
        <v>228000</v>
      </c>
      <c r="F29" s="78">
        <f t="shared" si="5"/>
        <v>269400</v>
      </c>
      <c r="G29" s="78">
        <f t="shared" si="5"/>
        <v>306900</v>
      </c>
      <c r="H29" s="78">
        <f t="shared" si="5"/>
        <v>344400</v>
      </c>
      <c r="I29" s="78">
        <f t="shared" si="5"/>
        <v>381900</v>
      </c>
      <c r="J29" s="78">
        <f t="shared" si="5"/>
        <v>400650</v>
      </c>
      <c r="K29" s="79">
        <f t="shared" si="5"/>
        <v>404745</v>
      </c>
      <c r="P29" s="13"/>
      <c r="Q29" s="46"/>
      <c r="R29" s="47"/>
      <c r="S29" s="29"/>
      <c r="T29" s="48"/>
      <c r="U29" s="29"/>
      <c r="V29" s="48"/>
      <c r="W29" s="29"/>
      <c r="X29" s="48"/>
      <c r="Y29" s="3"/>
    </row>
    <row r="30" spans="1:26">
      <c r="A30" s="23" t="s">
        <v>59</v>
      </c>
      <c r="B30" s="80"/>
      <c r="C30" s="80"/>
      <c r="D30" s="80"/>
      <c r="E30" s="80"/>
      <c r="F30" s="80"/>
      <c r="G30" s="80"/>
      <c r="H30" s="80"/>
      <c r="I30" s="80"/>
      <c r="J30" s="80"/>
      <c r="K30" s="81"/>
      <c r="P30" s="13"/>
      <c r="Q30" s="46"/>
      <c r="R30" s="47"/>
      <c r="S30" s="29"/>
      <c r="T30" s="48"/>
      <c r="U30" s="29"/>
      <c r="V30" s="48"/>
      <c r="W30" s="29"/>
      <c r="X30" s="48"/>
      <c r="Y30" s="3"/>
    </row>
    <row r="31" spans="1:26">
      <c r="A31" s="23" t="s">
        <v>27</v>
      </c>
      <c r="B31" s="78">
        <f>$R10*Q25</f>
        <v>6000</v>
      </c>
      <c r="C31" s="78">
        <f>$R11*R25</f>
        <v>12000</v>
      </c>
      <c r="D31" s="78">
        <f>$R12*S25</f>
        <v>18000</v>
      </c>
      <c r="E31" s="78">
        <f>$R13*T25</f>
        <v>24000</v>
      </c>
      <c r="F31" s="78">
        <f>$R14*U25</f>
        <v>30000</v>
      </c>
      <c r="G31" s="78">
        <f>$R15*V25</f>
        <v>36000</v>
      </c>
      <c r="H31" s="78">
        <f>$R16*W25</f>
        <v>42000</v>
      </c>
      <c r="I31" s="78">
        <f>$R17*X25</f>
        <v>48000</v>
      </c>
      <c r="J31" s="78">
        <f>$R18*Y25</f>
        <v>51000</v>
      </c>
      <c r="K31" s="79">
        <f>$R19*Z25</f>
        <v>51000</v>
      </c>
      <c r="P31" s="13"/>
      <c r="Q31" s="46"/>
      <c r="R31" s="47"/>
      <c r="S31" s="29"/>
      <c r="T31" s="48"/>
      <c r="U31" s="29"/>
      <c r="V31" s="48"/>
      <c r="W31" s="29"/>
      <c r="X31" s="48"/>
      <c r="Y31" s="3"/>
    </row>
    <row r="32" spans="1:26" ht="15">
      <c r="A32" s="23" t="s">
        <v>28</v>
      </c>
      <c r="B32" s="99">
        <f>$Q10*$K$8</f>
        <v>90000</v>
      </c>
      <c r="C32" s="99">
        <f>$Q11*$K$8</f>
        <v>90000</v>
      </c>
      <c r="D32" s="99">
        <f>$Q12*$K$8</f>
        <v>90000</v>
      </c>
      <c r="E32" s="99">
        <f>$Q13*$K$8</f>
        <v>90000</v>
      </c>
      <c r="F32" s="99">
        <f>$Q14*$K$8</f>
        <v>90000</v>
      </c>
      <c r="G32" s="99">
        <f>$Q15*$K$8</f>
        <v>90000</v>
      </c>
      <c r="H32" s="99">
        <f>$Q16*$K$8</f>
        <v>90000</v>
      </c>
      <c r="I32" s="99">
        <f>$Q17*$K$8</f>
        <v>90000</v>
      </c>
      <c r="J32" s="99">
        <f>$Q18*$K$8</f>
        <v>90000</v>
      </c>
      <c r="K32" s="97">
        <f>$Q19*$K$8</f>
        <v>90000</v>
      </c>
      <c r="P32" s="13"/>
      <c r="Q32" s="46"/>
      <c r="R32" s="47"/>
      <c r="S32" s="29"/>
      <c r="T32" s="48"/>
      <c r="U32" s="29"/>
      <c r="V32" s="48"/>
      <c r="W32" s="29"/>
      <c r="X32" s="48"/>
      <c r="Y32" s="3"/>
    </row>
    <row r="33" spans="1:25">
      <c r="A33" s="23" t="s">
        <v>60</v>
      </c>
      <c r="B33" s="78">
        <f t="shared" ref="B33:K33" si="6">SUM(B31:B32)</f>
        <v>96000</v>
      </c>
      <c r="C33" s="78">
        <f t="shared" si="6"/>
        <v>102000</v>
      </c>
      <c r="D33" s="78">
        <f t="shared" si="6"/>
        <v>108000</v>
      </c>
      <c r="E33" s="78">
        <f t="shared" si="6"/>
        <v>114000</v>
      </c>
      <c r="F33" s="78">
        <f t="shared" si="6"/>
        <v>120000</v>
      </c>
      <c r="G33" s="78">
        <f t="shared" si="6"/>
        <v>126000</v>
      </c>
      <c r="H33" s="78">
        <f t="shared" si="6"/>
        <v>132000</v>
      </c>
      <c r="I33" s="78">
        <f t="shared" si="6"/>
        <v>138000</v>
      </c>
      <c r="J33" s="78">
        <f t="shared" si="6"/>
        <v>141000</v>
      </c>
      <c r="K33" s="79">
        <f t="shared" si="6"/>
        <v>141000</v>
      </c>
      <c r="P33" s="13"/>
      <c r="Q33" s="46"/>
      <c r="R33" s="47"/>
      <c r="S33" s="29"/>
      <c r="T33" s="48"/>
      <c r="U33" s="29"/>
      <c r="V33" s="48"/>
      <c r="W33" s="29"/>
      <c r="X33" s="48"/>
      <c r="Y33" s="3"/>
    </row>
    <row r="34" spans="1:25">
      <c r="A34" s="8"/>
      <c r="B34" s="80"/>
      <c r="C34" s="80"/>
      <c r="D34" s="80"/>
      <c r="E34" s="80"/>
      <c r="F34" s="80"/>
      <c r="G34" s="80"/>
      <c r="H34" s="80"/>
      <c r="I34" s="80"/>
      <c r="J34" s="80"/>
      <c r="K34" s="81"/>
      <c r="P34" s="13"/>
      <c r="Q34" s="46"/>
      <c r="R34" s="47"/>
      <c r="S34" s="29"/>
      <c r="T34" s="48"/>
      <c r="U34" s="29"/>
      <c r="V34" s="48"/>
      <c r="W34" s="29"/>
      <c r="X34" s="48"/>
      <c r="Y34" s="3"/>
    </row>
    <row r="35" spans="1:25">
      <c r="A35" s="119" t="s">
        <v>48</v>
      </c>
      <c r="B35" s="78">
        <f t="shared" ref="B35:K35" si="7">B29-B33</f>
        <v>-58500</v>
      </c>
      <c r="C35" s="78">
        <f t="shared" si="7"/>
        <v>51000</v>
      </c>
      <c r="D35" s="78">
        <f t="shared" si="7"/>
        <v>82500</v>
      </c>
      <c r="E35" s="78">
        <f t="shared" si="7"/>
        <v>114000</v>
      </c>
      <c r="F35" s="78">
        <f t="shared" si="7"/>
        <v>149400</v>
      </c>
      <c r="G35" s="78">
        <f t="shared" si="7"/>
        <v>180900</v>
      </c>
      <c r="H35" s="78">
        <f t="shared" si="7"/>
        <v>212400</v>
      </c>
      <c r="I35" s="78">
        <f t="shared" si="7"/>
        <v>243900</v>
      </c>
      <c r="J35" s="78">
        <f t="shared" si="7"/>
        <v>259650</v>
      </c>
      <c r="K35" s="79">
        <f t="shared" si="7"/>
        <v>263745</v>
      </c>
      <c r="P35" s="13"/>
      <c r="Q35" s="46"/>
      <c r="R35" s="47"/>
      <c r="S35" s="29"/>
      <c r="T35" s="48"/>
      <c r="U35" s="29"/>
      <c r="V35" s="48"/>
      <c r="W35" s="29"/>
      <c r="X35" s="48"/>
      <c r="Y35" s="3"/>
    </row>
    <row r="36" spans="1:25">
      <c r="A36" s="23" t="s">
        <v>61</v>
      </c>
      <c r="B36" s="80"/>
      <c r="C36" s="80"/>
      <c r="D36" s="80"/>
      <c r="E36" s="80"/>
      <c r="F36" s="80"/>
      <c r="G36" s="80"/>
      <c r="H36" s="80"/>
      <c r="I36" s="80"/>
      <c r="J36" s="80"/>
      <c r="K36" s="90">
        <f>(K35/C22)-(K35/C22)*(C23)</f>
        <v>2253820.9090909092</v>
      </c>
      <c r="P36" s="13"/>
      <c r="Q36" s="46"/>
      <c r="R36" s="47"/>
      <c r="S36" s="29"/>
      <c r="T36" s="48"/>
      <c r="U36" s="29"/>
      <c r="V36" s="48"/>
      <c r="W36" s="29"/>
      <c r="X36" s="48"/>
      <c r="Y36" s="3"/>
    </row>
    <row r="37" spans="1:25" ht="15">
      <c r="A37" s="23" t="s">
        <v>93</v>
      </c>
      <c r="B37" s="73">
        <f>$K13</f>
        <v>0</v>
      </c>
      <c r="C37" s="73">
        <f>$K14</f>
        <v>0</v>
      </c>
      <c r="D37" s="73">
        <f>$K15</f>
        <v>0</v>
      </c>
      <c r="E37" s="73">
        <f>$K16</f>
        <v>0</v>
      </c>
      <c r="F37" s="73">
        <f>$K17</f>
        <v>0</v>
      </c>
      <c r="G37" s="73">
        <f>$K18</f>
        <v>0</v>
      </c>
      <c r="H37" s="73">
        <f>$K19</f>
        <v>0</v>
      </c>
      <c r="I37" s="73">
        <f>$K20</f>
        <v>0</v>
      </c>
      <c r="J37" s="73">
        <f>$K21</f>
        <v>0</v>
      </c>
      <c r="K37" s="88">
        <f>$K22</f>
        <v>0</v>
      </c>
      <c r="P37" s="13"/>
      <c r="Q37" s="46"/>
      <c r="R37" s="47"/>
      <c r="S37" s="29"/>
      <c r="T37" s="48"/>
      <c r="U37" s="29"/>
      <c r="V37" s="48"/>
      <c r="W37" s="29"/>
      <c r="X37" s="48"/>
      <c r="Y37" s="3"/>
    </row>
    <row r="38" spans="1:25">
      <c r="A38" s="121" t="s">
        <v>75</v>
      </c>
      <c r="B38" s="82">
        <f t="shared" ref="B38:K38" si="8">(B35+B36)-B37</f>
        <v>-58500</v>
      </c>
      <c r="C38" s="82">
        <f t="shared" si="8"/>
        <v>51000</v>
      </c>
      <c r="D38" s="82">
        <f t="shared" si="8"/>
        <v>82500</v>
      </c>
      <c r="E38" s="82">
        <f t="shared" si="8"/>
        <v>114000</v>
      </c>
      <c r="F38" s="82">
        <f t="shared" si="8"/>
        <v>149400</v>
      </c>
      <c r="G38" s="82">
        <f t="shared" si="8"/>
        <v>180900</v>
      </c>
      <c r="H38" s="82">
        <f t="shared" si="8"/>
        <v>212400</v>
      </c>
      <c r="I38" s="82">
        <f t="shared" si="8"/>
        <v>243900</v>
      </c>
      <c r="J38" s="82">
        <f t="shared" si="8"/>
        <v>259650</v>
      </c>
      <c r="K38" s="98">
        <f t="shared" si="8"/>
        <v>2517565.9090909092</v>
      </c>
      <c r="P38" s="13"/>
      <c r="Q38" s="46"/>
      <c r="R38" s="47"/>
      <c r="S38" s="29"/>
      <c r="T38" s="48"/>
      <c r="U38" s="29"/>
      <c r="V38" s="48"/>
      <c r="W38" s="29"/>
      <c r="X38" s="48"/>
      <c r="Y38" s="3"/>
    </row>
    <row r="39" spans="1:25">
      <c r="A39" s="8"/>
      <c r="D39" s="122" t="s">
        <v>50</v>
      </c>
      <c r="F39" s="21" t="s">
        <v>51</v>
      </c>
      <c r="H39" s="21" t="s">
        <v>52</v>
      </c>
      <c r="I39" s="145" t="s">
        <v>6</v>
      </c>
      <c r="J39" s="178" t="s">
        <v>92</v>
      </c>
      <c r="K39" s="185"/>
      <c r="P39" s="13"/>
      <c r="Q39" s="46"/>
      <c r="R39" s="47"/>
      <c r="S39" s="29"/>
      <c r="T39" s="48"/>
      <c r="U39" s="29"/>
      <c r="V39" s="48"/>
      <c r="W39" s="29"/>
      <c r="X39" s="48"/>
      <c r="Y39" s="3"/>
    </row>
    <row r="40" spans="1:25">
      <c r="A40" s="23" t="s">
        <v>49</v>
      </c>
      <c r="D40" s="146">
        <f>C21</f>
        <v>0.1</v>
      </c>
      <c r="F40" s="139">
        <f>NPV(D40,B38:K38)</f>
        <v>1627216.4496488539</v>
      </c>
      <c r="H40" s="78">
        <f>K12</f>
        <v>0</v>
      </c>
      <c r="J40" s="164">
        <f>F40-H40</f>
        <v>1627216.4496488539</v>
      </c>
      <c r="K40" s="165"/>
      <c r="P40" s="13"/>
      <c r="Q40" s="46"/>
      <c r="R40" s="47"/>
      <c r="S40" s="37"/>
      <c r="T40" s="48"/>
      <c r="U40" s="29"/>
      <c r="V40" s="48"/>
      <c r="W40" s="29"/>
      <c r="X40" s="48"/>
      <c r="Y40" s="3"/>
    </row>
    <row r="41" spans="1:25">
      <c r="A41" s="23" t="s">
        <v>49</v>
      </c>
      <c r="D41" s="146">
        <f>D21</f>
        <v>0.11</v>
      </c>
      <c r="F41" s="139">
        <f>NPV(D41,B38:K38)</f>
        <v>1505776.9903611639</v>
      </c>
      <c r="H41" s="78">
        <f>K12</f>
        <v>0</v>
      </c>
      <c r="J41" s="164">
        <f>F41-H41</f>
        <v>1505776.9903611639</v>
      </c>
      <c r="K41" s="165"/>
      <c r="P41" s="3"/>
      <c r="Q41" s="49"/>
      <c r="R41" s="10"/>
      <c r="S41" s="50"/>
      <c r="T41" s="48"/>
      <c r="U41" s="3"/>
      <c r="V41" s="48"/>
      <c r="W41" s="3"/>
      <c r="X41" s="48"/>
      <c r="Y41" s="3"/>
    </row>
    <row r="42" spans="1:25" ht="13.8" thickBot="1">
      <c r="A42" s="123" t="s">
        <v>49</v>
      </c>
      <c r="B42" s="5"/>
      <c r="C42" s="5"/>
      <c r="D42" s="147">
        <f>E21</f>
        <v>0.12</v>
      </c>
      <c r="E42" s="5"/>
      <c r="F42" s="140">
        <f>NPV(D42,B38:K38)</f>
        <v>1394826.1480546414</v>
      </c>
      <c r="G42" s="5"/>
      <c r="H42" s="144">
        <f>K12</f>
        <v>0</v>
      </c>
      <c r="I42" s="5"/>
      <c r="J42" s="166">
        <f>F42-H42</f>
        <v>1394826.1480546414</v>
      </c>
      <c r="K42" s="167"/>
    </row>
    <row r="45" spans="1:25">
      <c r="A45" s="124" t="s">
        <v>95</v>
      </c>
    </row>
    <row r="46" spans="1:25">
      <c r="A46" s="124" t="s">
        <v>96</v>
      </c>
    </row>
    <row r="47" spans="1:25">
      <c r="A47" s="124" t="s">
        <v>97</v>
      </c>
    </row>
    <row r="48" spans="1:25">
      <c r="A48" s="124" t="s">
        <v>99</v>
      </c>
    </row>
  </sheetData>
  <mergeCells count="14">
    <mergeCell ref="J41:K41"/>
    <mergeCell ref="J42:K42"/>
    <mergeCell ref="A2:K2"/>
    <mergeCell ref="A8:B8"/>
    <mergeCell ref="C8:D8"/>
    <mergeCell ref="A20:B20"/>
    <mergeCell ref="G8:I8"/>
    <mergeCell ref="J10:K10"/>
    <mergeCell ref="A21:B21"/>
    <mergeCell ref="A22:B22"/>
    <mergeCell ref="A23:B23"/>
    <mergeCell ref="E8:F8"/>
    <mergeCell ref="J39:K39"/>
    <mergeCell ref="J40:K40"/>
  </mergeCells>
  <phoneticPr fontId="0" type="noConversion"/>
  <pageMargins left="0.25" right="0.25" top="0.25" bottom="0.25" header="0.5" footer="0.5"/>
  <pageSetup scale="8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52"/>
  <sheetViews>
    <sheetView showGridLines="0" topLeftCell="B1" workbookViewId="0">
      <selection activeCell="G19" sqref="G19"/>
    </sheetView>
  </sheetViews>
  <sheetFormatPr defaultColWidth="8.77734375" defaultRowHeight="13.2"/>
  <cols>
    <col min="1" max="1" width="21.44140625" customWidth="1"/>
    <col min="2" max="2" width="11.33203125" customWidth="1"/>
    <col min="3" max="3" width="11.6640625" customWidth="1"/>
    <col min="4" max="6" width="11.33203125" bestFit="1" customWidth="1"/>
    <col min="7" max="7" width="13.44140625" customWidth="1"/>
    <col min="8" max="9" width="11.33203125" bestFit="1" customWidth="1"/>
    <col min="10" max="10" width="13.109375" customWidth="1"/>
    <col min="11" max="11" width="13.44140625" customWidth="1"/>
    <col min="12" max="13" width="8.77734375" customWidth="1"/>
    <col min="14" max="14" width="11.5546875" customWidth="1"/>
    <col min="15" max="15" width="4" customWidth="1"/>
    <col min="16" max="16" width="8.77734375" customWidth="1"/>
    <col min="17" max="17" width="9.33203125" bestFit="1" customWidth="1"/>
  </cols>
  <sheetData>
    <row r="1" spans="1:25" ht="13.8" thickBot="1">
      <c r="A1" s="135" t="s">
        <v>104</v>
      </c>
    </row>
    <row r="2" spans="1:25" ht="13.8" thickBot="1">
      <c r="A2" s="168" t="s">
        <v>107</v>
      </c>
      <c r="B2" s="169"/>
      <c r="C2" s="169"/>
      <c r="D2" s="169"/>
      <c r="E2" s="169"/>
      <c r="F2" s="169"/>
      <c r="G2" s="169"/>
      <c r="H2" s="169"/>
      <c r="I2" s="169"/>
      <c r="J2" s="169"/>
      <c r="K2" s="170"/>
    </row>
    <row r="3" spans="1:25" ht="13.8" thickBot="1">
      <c r="A3" s="142" t="s">
        <v>33</v>
      </c>
      <c r="B3" s="143"/>
      <c r="C3" s="143"/>
      <c r="D3" s="143"/>
      <c r="E3" s="143"/>
      <c r="F3" s="143"/>
      <c r="G3" s="143"/>
      <c r="H3" s="143"/>
      <c r="I3" s="143"/>
      <c r="J3" s="143"/>
      <c r="K3" s="148"/>
    </row>
    <row r="4" spans="1:25">
      <c r="A4" s="149" t="s">
        <v>34</v>
      </c>
      <c r="C4" s="13"/>
      <c r="D4" s="16"/>
      <c r="E4" s="19" t="s">
        <v>40</v>
      </c>
      <c r="F4" s="35"/>
      <c r="G4" s="19" t="s">
        <v>86</v>
      </c>
      <c r="H4" s="13"/>
      <c r="I4" s="16"/>
      <c r="J4" s="17" t="s">
        <v>76</v>
      </c>
      <c r="K4" s="18"/>
      <c r="L4" s="107" t="s">
        <v>82</v>
      </c>
      <c r="M4" s="1"/>
      <c r="N4" s="1"/>
      <c r="O4" s="1"/>
      <c r="P4" s="1"/>
      <c r="Q4" s="1"/>
      <c r="R4" s="1"/>
      <c r="S4" s="6"/>
    </row>
    <row r="5" spans="1:25">
      <c r="A5" s="23" t="s">
        <v>35</v>
      </c>
      <c r="B5" s="12"/>
      <c r="C5" s="13"/>
      <c r="D5" s="36">
        <v>13</v>
      </c>
      <c r="E5" s="19" t="s">
        <v>84</v>
      </c>
      <c r="F5" s="35"/>
      <c r="G5" s="19" t="s">
        <v>32</v>
      </c>
      <c r="H5" s="28">
        <v>2.5</v>
      </c>
      <c r="I5" s="20" t="s">
        <v>42</v>
      </c>
      <c r="J5" s="15"/>
      <c r="K5" s="18"/>
      <c r="L5" s="33"/>
      <c r="M5" s="3"/>
      <c r="N5" s="3"/>
      <c r="O5" s="3"/>
      <c r="P5" s="3"/>
      <c r="Q5" s="3"/>
      <c r="R5" s="3"/>
      <c r="S5" s="4"/>
    </row>
    <row r="6" spans="1:25">
      <c r="A6" s="23" t="s">
        <v>36</v>
      </c>
      <c r="B6" s="12"/>
      <c r="C6" s="13"/>
      <c r="D6" s="67">
        <v>16</v>
      </c>
      <c r="E6" s="12" t="s">
        <v>41</v>
      </c>
      <c r="F6" s="21">
        <v>2</v>
      </c>
      <c r="G6" s="19" t="s">
        <v>56</v>
      </c>
      <c r="H6" s="25">
        <v>2.5</v>
      </c>
      <c r="I6" s="20" t="s">
        <v>42</v>
      </c>
      <c r="J6" s="15" t="s">
        <v>44</v>
      </c>
      <c r="K6" s="68">
        <v>6000</v>
      </c>
      <c r="L6" s="33"/>
      <c r="M6" s="3"/>
      <c r="N6" s="3"/>
      <c r="O6" s="3"/>
      <c r="P6" s="3"/>
      <c r="Q6" s="3"/>
      <c r="R6" s="3"/>
      <c r="S6" s="4"/>
    </row>
    <row r="7" spans="1:25" ht="12.75" customHeight="1">
      <c r="A7" s="191" t="s">
        <v>2</v>
      </c>
      <c r="B7" s="192"/>
      <c r="C7" s="192"/>
      <c r="D7" s="193"/>
      <c r="G7" s="19"/>
      <c r="H7" s="22"/>
      <c r="I7" s="13"/>
      <c r="J7" s="15" t="s">
        <v>45</v>
      </c>
      <c r="K7" s="66">
        <v>30000</v>
      </c>
      <c r="L7" s="3"/>
      <c r="M7" s="3"/>
      <c r="N7" s="3"/>
      <c r="O7" s="3"/>
      <c r="P7" s="12"/>
      <c r="Q7" s="12"/>
      <c r="R7" s="33"/>
      <c r="S7" s="58"/>
      <c r="T7" s="7"/>
      <c r="U7" s="33"/>
      <c r="V7" s="7"/>
      <c r="W7" s="33"/>
      <c r="X7" s="7"/>
      <c r="Y7" s="3"/>
    </row>
    <row r="8" spans="1:25" ht="12.75" customHeight="1">
      <c r="A8" s="171" t="s">
        <v>21</v>
      </c>
      <c r="B8" s="173"/>
      <c r="C8" s="173" t="s">
        <v>37</v>
      </c>
      <c r="D8" s="188"/>
      <c r="E8" s="177" t="s">
        <v>37</v>
      </c>
      <c r="F8" s="179"/>
      <c r="G8" s="177" t="s">
        <v>22</v>
      </c>
      <c r="H8" s="178"/>
      <c r="I8" s="179"/>
      <c r="J8" s="19" t="s">
        <v>46</v>
      </c>
      <c r="K8" s="65">
        <f>SUM(K6:K7)</f>
        <v>36000</v>
      </c>
      <c r="L8" s="44"/>
      <c r="M8" s="12" t="s">
        <v>87</v>
      </c>
      <c r="N8" s="3"/>
      <c r="O8" s="3"/>
      <c r="P8" s="3"/>
      <c r="Q8" s="21" t="s">
        <v>86</v>
      </c>
      <c r="R8" s="45"/>
      <c r="S8" s="58"/>
      <c r="T8" s="33"/>
      <c r="U8" s="45"/>
      <c r="V8" s="33"/>
      <c r="W8" s="33"/>
      <c r="X8" s="33"/>
      <c r="Y8" s="3"/>
    </row>
    <row r="9" spans="1:25">
      <c r="A9" s="136" t="s">
        <v>53</v>
      </c>
      <c r="B9" s="12" t="s">
        <v>83</v>
      </c>
      <c r="C9" s="14" t="s">
        <v>53</v>
      </c>
      <c r="D9" s="12" t="s">
        <v>83</v>
      </c>
      <c r="E9" s="14" t="s">
        <v>53</v>
      </c>
      <c r="F9" s="21" t="s">
        <v>54</v>
      </c>
      <c r="G9" s="14" t="s">
        <v>53</v>
      </c>
      <c r="I9" s="39" t="s">
        <v>83</v>
      </c>
      <c r="J9" s="19"/>
      <c r="K9" s="26"/>
      <c r="L9" s="111" t="s">
        <v>53</v>
      </c>
      <c r="M9" s="108" t="s">
        <v>84</v>
      </c>
      <c r="N9" s="109" t="s">
        <v>85</v>
      </c>
      <c r="O9" s="3"/>
      <c r="P9" s="108" t="s">
        <v>53</v>
      </c>
      <c r="Q9" s="52" t="s">
        <v>56</v>
      </c>
      <c r="R9" s="110" t="s">
        <v>55</v>
      </c>
      <c r="S9" s="59"/>
      <c r="T9" s="48"/>
      <c r="U9" s="29"/>
      <c r="V9" s="48"/>
      <c r="W9" s="29"/>
      <c r="X9" s="48"/>
      <c r="Y9" s="3"/>
    </row>
    <row r="10" spans="1:25">
      <c r="A10" s="136">
        <v>1</v>
      </c>
      <c r="B10" s="27">
        <v>0</v>
      </c>
      <c r="C10" s="14">
        <v>1</v>
      </c>
      <c r="D10" s="27">
        <v>0</v>
      </c>
      <c r="E10" s="14">
        <v>1</v>
      </c>
      <c r="F10" s="27">
        <v>0.35</v>
      </c>
      <c r="G10" s="14">
        <v>1</v>
      </c>
      <c r="I10" s="27">
        <v>0</v>
      </c>
      <c r="J10" s="180" t="s">
        <v>23</v>
      </c>
      <c r="K10" s="181"/>
      <c r="L10" s="112">
        <v>1</v>
      </c>
      <c r="M10" s="54">
        <f>(D5*B10)+D5</f>
        <v>13</v>
      </c>
      <c r="N10" s="56">
        <f>(D6*D10)+D6</f>
        <v>16</v>
      </c>
      <c r="O10" s="3"/>
      <c r="P10" s="113">
        <v>1</v>
      </c>
      <c r="Q10" s="53">
        <f>(H6*I10)+H6</f>
        <v>2.5</v>
      </c>
      <c r="R10" s="57">
        <f>(H5*I10)+H5</f>
        <v>2.5</v>
      </c>
      <c r="S10" s="60"/>
      <c r="T10" s="48"/>
      <c r="U10" s="29"/>
      <c r="V10" s="48"/>
      <c r="W10" s="29"/>
      <c r="X10" s="48"/>
      <c r="Y10" s="3"/>
    </row>
    <row r="11" spans="1:25">
      <c r="A11" s="136">
        <v>2</v>
      </c>
      <c r="B11" s="27">
        <v>0</v>
      </c>
      <c r="C11" s="14">
        <v>2</v>
      </c>
      <c r="D11" s="27">
        <v>0</v>
      </c>
      <c r="E11" s="14">
        <v>2</v>
      </c>
      <c r="F11" s="27">
        <v>0.65</v>
      </c>
      <c r="G11" s="14">
        <v>2</v>
      </c>
      <c r="I11" s="27">
        <v>0</v>
      </c>
      <c r="J11" s="70" t="s">
        <v>53</v>
      </c>
      <c r="K11" s="72" t="s">
        <v>94</v>
      </c>
      <c r="L11" s="112">
        <v>2</v>
      </c>
      <c r="M11" s="54">
        <f t="shared" ref="M11:M19" si="0">(M10*B11)+M10</f>
        <v>13</v>
      </c>
      <c r="N11" s="56">
        <f t="shared" ref="N11:N19" si="1">(N10*D11)+N10</f>
        <v>16</v>
      </c>
      <c r="O11" s="3"/>
      <c r="P11" s="113">
        <v>2</v>
      </c>
      <c r="Q11" s="53">
        <f t="shared" ref="Q11:Q19" si="2">(Q10*I11)+Q10</f>
        <v>2.5</v>
      </c>
      <c r="R11" s="57">
        <f t="shared" ref="R11:R19" si="3">(R10*I11)+R10</f>
        <v>2.5</v>
      </c>
      <c r="S11" s="60"/>
      <c r="T11" s="48"/>
      <c r="U11" s="29"/>
      <c r="V11" s="48"/>
      <c r="W11" s="29"/>
      <c r="X11" s="48"/>
      <c r="Y11" s="3"/>
    </row>
    <row r="12" spans="1:25">
      <c r="A12" s="136">
        <v>3</v>
      </c>
      <c r="B12" s="27">
        <v>0</v>
      </c>
      <c r="C12" s="14">
        <v>3</v>
      </c>
      <c r="D12" s="27">
        <v>0</v>
      </c>
      <c r="E12" s="14">
        <v>3</v>
      </c>
      <c r="F12" s="27">
        <v>0.85</v>
      </c>
      <c r="G12" s="14">
        <v>3</v>
      </c>
      <c r="I12" s="27">
        <v>0</v>
      </c>
      <c r="J12" s="69">
        <v>0</v>
      </c>
      <c r="K12" s="83">
        <v>750000</v>
      </c>
      <c r="L12" s="112">
        <v>3</v>
      </c>
      <c r="M12" s="54">
        <f t="shared" si="0"/>
        <v>13</v>
      </c>
      <c r="N12" s="56">
        <f t="shared" si="1"/>
        <v>16</v>
      </c>
      <c r="O12" s="3"/>
      <c r="P12" s="113">
        <v>3</v>
      </c>
      <c r="Q12" s="53">
        <f t="shared" si="2"/>
        <v>2.5</v>
      </c>
      <c r="R12" s="57">
        <f t="shared" si="3"/>
        <v>2.5</v>
      </c>
      <c r="S12" s="60"/>
      <c r="T12" s="48"/>
      <c r="U12" s="29"/>
      <c r="V12" s="48"/>
      <c r="W12" s="29"/>
      <c r="X12" s="48"/>
      <c r="Y12" s="3"/>
    </row>
    <row r="13" spans="1:25">
      <c r="A13" s="136">
        <v>4</v>
      </c>
      <c r="B13" s="27">
        <v>0</v>
      </c>
      <c r="C13" s="14">
        <v>4</v>
      </c>
      <c r="D13" s="55">
        <v>0</v>
      </c>
      <c r="E13" s="14">
        <v>4</v>
      </c>
      <c r="F13" s="27">
        <v>0.95</v>
      </c>
      <c r="G13" s="14">
        <v>4</v>
      </c>
      <c r="I13" s="27">
        <v>0</v>
      </c>
      <c r="J13" s="69">
        <v>1</v>
      </c>
      <c r="K13" s="83">
        <v>0</v>
      </c>
      <c r="L13" s="112">
        <v>4</v>
      </c>
      <c r="M13" s="54">
        <f t="shared" si="0"/>
        <v>13</v>
      </c>
      <c r="N13" s="56">
        <f t="shared" si="1"/>
        <v>16</v>
      </c>
      <c r="O13" s="3"/>
      <c r="P13" s="113">
        <v>4</v>
      </c>
      <c r="Q13" s="53">
        <f t="shared" si="2"/>
        <v>2.5</v>
      </c>
      <c r="R13" s="57">
        <f t="shared" si="3"/>
        <v>2.5</v>
      </c>
      <c r="S13" s="60"/>
      <c r="T13" s="48"/>
      <c r="U13" s="29"/>
      <c r="V13" s="48"/>
      <c r="W13" s="29"/>
      <c r="X13" s="48"/>
      <c r="Y13" s="3"/>
    </row>
    <row r="14" spans="1:25">
      <c r="A14" s="136">
        <v>5</v>
      </c>
      <c r="B14" s="27">
        <v>0.05</v>
      </c>
      <c r="C14" s="14">
        <v>5</v>
      </c>
      <c r="D14" s="27">
        <v>0.1</v>
      </c>
      <c r="E14" s="14">
        <v>5</v>
      </c>
      <c r="F14" s="27">
        <v>0.95</v>
      </c>
      <c r="G14" s="14">
        <v>5</v>
      </c>
      <c r="I14" s="27">
        <v>0</v>
      </c>
      <c r="J14" s="69">
        <v>2</v>
      </c>
      <c r="K14" s="83">
        <v>0</v>
      </c>
      <c r="L14" s="112">
        <v>5</v>
      </c>
      <c r="M14" s="54">
        <f t="shared" si="0"/>
        <v>13.65</v>
      </c>
      <c r="N14" s="56">
        <f t="shared" si="1"/>
        <v>17.600000000000001</v>
      </c>
      <c r="O14" s="3"/>
      <c r="P14" s="113">
        <v>5</v>
      </c>
      <c r="Q14" s="53">
        <f t="shared" si="2"/>
        <v>2.5</v>
      </c>
      <c r="R14" s="57">
        <f t="shared" si="3"/>
        <v>2.5</v>
      </c>
      <c r="S14" s="60"/>
      <c r="T14" s="48"/>
      <c r="U14" s="29"/>
      <c r="V14" s="48"/>
      <c r="W14" s="29"/>
      <c r="X14" s="48"/>
      <c r="Y14" s="3"/>
    </row>
    <row r="15" spans="1:25">
      <c r="A15" s="136">
        <v>6</v>
      </c>
      <c r="B15" s="55">
        <v>0</v>
      </c>
      <c r="C15" s="14">
        <v>6</v>
      </c>
      <c r="D15" s="27">
        <v>0</v>
      </c>
      <c r="E15" s="14">
        <v>6</v>
      </c>
      <c r="F15" s="27">
        <v>0.95</v>
      </c>
      <c r="G15" s="14">
        <v>6</v>
      </c>
      <c r="I15" s="27">
        <v>0</v>
      </c>
      <c r="J15" s="69">
        <v>3</v>
      </c>
      <c r="K15" s="83">
        <v>0</v>
      </c>
      <c r="L15" s="112">
        <v>6</v>
      </c>
      <c r="M15" s="54">
        <f t="shared" si="0"/>
        <v>13.65</v>
      </c>
      <c r="N15" s="56">
        <f t="shared" si="1"/>
        <v>17.600000000000001</v>
      </c>
      <c r="O15" s="3"/>
      <c r="P15" s="113">
        <v>6</v>
      </c>
      <c r="Q15" s="53">
        <f t="shared" si="2"/>
        <v>2.5</v>
      </c>
      <c r="R15" s="57">
        <f t="shared" si="3"/>
        <v>2.5</v>
      </c>
      <c r="S15" s="60"/>
      <c r="T15" s="48"/>
      <c r="U15" s="29"/>
      <c r="V15" s="48"/>
      <c r="W15" s="29"/>
      <c r="X15" s="48"/>
      <c r="Y15" s="3"/>
    </row>
    <row r="16" spans="1:25">
      <c r="A16" s="136">
        <v>7</v>
      </c>
      <c r="B16" s="27">
        <v>0</v>
      </c>
      <c r="C16" s="14">
        <v>7</v>
      </c>
      <c r="D16" s="27">
        <v>0</v>
      </c>
      <c r="E16" s="14">
        <v>7</v>
      </c>
      <c r="F16" s="27">
        <v>0.95</v>
      </c>
      <c r="G16" s="14">
        <v>7</v>
      </c>
      <c r="I16" s="27">
        <v>0</v>
      </c>
      <c r="J16" s="69">
        <v>4</v>
      </c>
      <c r="K16" s="83">
        <v>0</v>
      </c>
      <c r="L16" s="112">
        <v>7</v>
      </c>
      <c r="M16" s="54">
        <f t="shared" si="0"/>
        <v>13.65</v>
      </c>
      <c r="N16" s="56">
        <f t="shared" si="1"/>
        <v>17.600000000000001</v>
      </c>
      <c r="O16" s="3"/>
      <c r="P16" s="113">
        <v>7</v>
      </c>
      <c r="Q16" s="53">
        <f t="shared" si="2"/>
        <v>2.5</v>
      </c>
      <c r="R16" s="57">
        <f t="shared" si="3"/>
        <v>2.5</v>
      </c>
      <c r="S16" s="60"/>
      <c r="T16" s="48"/>
      <c r="U16" s="29"/>
      <c r="V16" s="48"/>
      <c r="W16" s="29"/>
      <c r="X16" s="48"/>
      <c r="Y16" s="3"/>
    </row>
    <row r="17" spans="1:26">
      <c r="A17" s="136">
        <v>8</v>
      </c>
      <c r="B17" s="27">
        <v>0</v>
      </c>
      <c r="C17" s="14">
        <v>8</v>
      </c>
      <c r="D17" s="27">
        <v>0</v>
      </c>
      <c r="E17" s="14">
        <v>8</v>
      </c>
      <c r="F17" s="43">
        <v>0.95</v>
      </c>
      <c r="G17" s="21">
        <v>8</v>
      </c>
      <c r="I17" s="27">
        <v>0</v>
      </c>
      <c r="J17" s="69">
        <v>5</v>
      </c>
      <c r="K17" s="83">
        <v>0</v>
      </c>
      <c r="L17" s="112">
        <v>8</v>
      </c>
      <c r="M17" s="54">
        <f t="shared" si="0"/>
        <v>13.65</v>
      </c>
      <c r="N17" s="56">
        <f t="shared" si="1"/>
        <v>17.600000000000001</v>
      </c>
      <c r="O17" s="3"/>
      <c r="P17" s="113">
        <v>8</v>
      </c>
      <c r="Q17" s="53">
        <f t="shared" si="2"/>
        <v>2.5</v>
      </c>
      <c r="R17" s="57">
        <f t="shared" si="3"/>
        <v>2.5</v>
      </c>
      <c r="S17" s="60"/>
      <c r="T17" s="48"/>
      <c r="U17" s="29"/>
      <c r="V17" s="48"/>
      <c r="W17" s="29"/>
      <c r="X17" s="48"/>
      <c r="Y17" s="3"/>
    </row>
    <row r="18" spans="1:26">
      <c r="A18" s="136">
        <v>9</v>
      </c>
      <c r="B18" s="27">
        <v>0</v>
      </c>
      <c r="C18" s="14">
        <v>9</v>
      </c>
      <c r="D18" s="27">
        <v>0</v>
      </c>
      <c r="E18" s="14">
        <v>9</v>
      </c>
      <c r="F18" s="43">
        <v>0.95</v>
      </c>
      <c r="G18" s="21">
        <v>9</v>
      </c>
      <c r="I18" s="27">
        <v>0</v>
      </c>
      <c r="J18" s="69">
        <v>6</v>
      </c>
      <c r="K18" s="83">
        <v>0</v>
      </c>
      <c r="L18" s="112">
        <v>9</v>
      </c>
      <c r="M18" s="54">
        <f t="shared" si="0"/>
        <v>13.65</v>
      </c>
      <c r="N18" s="56">
        <f t="shared" si="1"/>
        <v>17.600000000000001</v>
      </c>
      <c r="O18" s="3"/>
      <c r="P18" s="113">
        <v>9</v>
      </c>
      <c r="Q18" s="53">
        <f t="shared" si="2"/>
        <v>2.5</v>
      </c>
      <c r="R18" s="57">
        <f t="shared" si="3"/>
        <v>2.5</v>
      </c>
      <c r="S18" s="60"/>
      <c r="T18" s="48"/>
      <c r="U18" s="29"/>
      <c r="V18" s="48"/>
      <c r="W18" s="29"/>
      <c r="X18" s="48"/>
      <c r="Y18" s="3"/>
    </row>
    <row r="19" spans="1:26">
      <c r="A19" s="137">
        <v>10</v>
      </c>
      <c r="B19" s="27">
        <v>0.05</v>
      </c>
      <c r="C19" s="32">
        <v>10</v>
      </c>
      <c r="D19" s="27">
        <v>0.1</v>
      </c>
      <c r="E19" s="14">
        <v>10</v>
      </c>
      <c r="F19" s="27">
        <v>0.95</v>
      </c>
      <c r="G19" s="14">
        <v>10</v>
      </c>
      <c r="I19" s="27">
        <v>0</v>
      </c>
      <c r="J19" s="69">
        <v>7</v>
      </c>
      <c r="K19" s="83">
        <v>0</v>
      </c>
      <c r="L19" s="112">
        <v>10</v>
      </c>
      <c r="M19" s="54">
        <f t="shared" si="0"/>
        <v>14.3325</v>
      </c>
      <c r="N19" s="56">
        <f t="shared" si="1"/>
        <v>19.360000000000003</v>
      </c>
      <c r="O19" s="3"/>
      <c r="P19" s="113">
        <v>10</v>
      </c>
      <c r="Q19" s="53">
        <f t="shared" si="2"/>
        <v>2.5</v>
      </c>
      <c r="R19" s="57">
        <f t="shared" si="3"/>
        <v>2.5</v>
      </c>
      <c r="S19" s="60"/>
      <c r="T19" s="48"/>
      <c r="U19" s="29"/>
      <c r="V19" s="48"/>
      <c r="W19" s="29"/>
      <c r="X19" s="48"/>
      <c r="Y19" s="3"/>
    </row>
    <row r="20" spans="1:26">
      <c r="A20" s="194" t="s">
        <v>38</v>
      </c>
      <c r="B20" s="195"/>
      <c r="C20" s="24" t="s">
        <v>78</v>
      </c>
      <c r="D20" s="24" t="s">
        <v>79</v>
      </c>
      <c r="E20" s="24" t="s">
        <v>80</v>
      </c>
      <c r="F20" s="40"/>
      <c r="G20" s="85"/>
      <c r="J20" s="114">
        <v>8</v>
      </c>
      <c r="K20" s="83">
        <v>0</v>
      </c>
      <c r="O20" s="3"/>
      <c r="P20" s="13"/>
      <c r="Q20" s="46"/>
      <c r="R20" s="47"/>
      <c r="S20" s="61"/>
      <c r="T20" s="48"/>
      <c r="U20" s="29"/>
      <c r="V20" s="48"/>
      <c r="W20" s="29"/>
      <c r="X20" s="48"/>
      <c r="Y20" s="3"/>
    </row>
    <row r="21" spans="1:26">
      <c r="A21" s="196" t="s">
        <v>39</v>
      </c>
      <c r="B21" s="197"/>
      <c r="C21" s="30">
        <v>0.1</v>
      </c>
      <c r="D21" s="161">
        <v>0.11</v>
      </c>
      <c r="E21" s="161">
        <v>0.12</v>
      </c>
      <c r="F21" s="34"/>
      <c r="J21" s="114">
        <v>9</v>
      </c>
      <c r="K21" s="83">
        <v>0</v>
      </c>
      <c r="O21" s="3"/>
      <c r="P21" s="13"/>
      <c r="Q21" s="46"/>
      <c r="R21" s="62" t="s">
        <v>26</v>
      </c>
      <c r="S21" s="61"/>
      <c r="T21" s="48"/>
      <c r="U21" s="29"/>
      <c r="V21" s="48"/>
      <c r="W21" s="29"/>
      <c r="X21" s="48"/>
      <c r="Y21" s="3"/>
    </row>
    <row r="22" spans="1:26">
      <c r="A22" s="196" t="s">
        <v>57</v>
      </c>
      <c r="B22" s="198"/>
      <c r="C22" s="30">
        <v>0.1</v>
      </c>
      <c r="D22" s="138"/>
      <c r="E22" s="138"/>
      <c r="F22" s="34"/>
      <c r="J22" s="115">
        <v>10</v>
      </c>
      <c r="K22" s="83">
        <v>0</v>
      </c>
      <c r="P22" s="38" t="s">
        <v>58</v>
      </c>
      <c r="Q22" s="116">
        <v>1</v>
      </c>
      <c r="R22" s="64">
        <v>2</v>
      </c>
      <c r="S22" s="64">
        <v>3</v>
      </c>
      <c r="T22" s="64">
        <v>4</v>
      </c>
      <c r="U22" s="64">
        <v>5</v>
      </c>
      <c r="V22" s="64">
        <v>6</v>
      </c>
      <c r="W22" s="64">
        <v>7</v>
      </c>
      <c r="X22" s="64">
        <v>8</v>
      </c>
      <c r="Y22" s="64">
        <v>9</v>
      </c>
      <c r="Z22" s="117">
        <v>10</v>
      </c>
    </row>
    <row r="23" spans="1:26">
      <c r="A23" s="196" t="s">
        <v>77</v>
      </c>
      <c r="B23" s="198"/>
      <c r="C23" s="30">
        <v>0.06</v>
      </c>
      <c r="D23" s="138"/>
      <c r="E23" s="138"/>
      <c r="F23" s="34"/>
      <c r="G23" s="13"/>
      <c r="H23" s="13"/>
      <c r="I23" s="13"/>
      <c r="J23" s="15"/>
      <c r="K23" s="18"/>
      <c r="P23" s="12"/>
      <c r="Q23" s="51"/>
      <c r="R23" s="51"/>
      <c r="S23" s="51"/>
      <c r="T23" s="51"/>
      <c r="U23" s="51"/>
      <c r="V23" s="51"/>
      <c r="W23" s="51"/>
      <c r="X23" s="51"/>
      <c r="Y23" s="51"/>
      <c r="Z23" s="51"/>
    </row>
    <row r="24" spans="1:26" ht="15">
      <c r="A24" s="150" t="s">
        <v>19</v>
      </c>
      <c r="B24" s="151"/>
      <c r="C24" s="151"/>
      <c r="D24" s="151"/>
      <c r="E24" s="151"/>
      <c r="F24" s="151"/>
      <c r="G24" s="151"/>
      <c r="H24" s="151"/>
      <c r="I24" s="151"/>
      <c r="J24" s="151"/>
      <c r="K24" s="152"/>
      <c r="P24" s="12" t="s">
        <v>91</v>
      </c>
      <c r="Q24" s="63">
        <f>+$K$7*$F10</f>
        <v>10500</v>
      </c>
      <c r="R24" s="63">
        <f>+$K$7*$F11</f>
        <v>19500</v>
      </c>
      <c r="S24" s="63">
        <f>+$K$7*$F12</f>
        <v>25500</v>
      </c>
      <c r="T24" s="63">
        <f>+$K$7*$F13</f>
        <v>28500</v>
      </c>
      <c r="U24" s="63">
        <f>+$K$7*$F14</f>
        <v>28500</v>
      </c>
      <c r="V24" s="63">
        <f>+$K$7*$F15</f>
        <v>28500</v>
      </c>
      <c r="W24" s="63">
        <f>+$K$7*$F16</f>
        <v>28500</v>
      </c>
      <c r="X24" s="63">
        <f>+$K$7*$F17</f>
        <v>28500</v>
      </c>
      <c r="Y24" s="63">
        <f>+$K$7*$F18</f>
        <v>28500</v>
      </c>
      <c r="Z24" s="63">
        <f>+$K$7*$F19</f>
        <v>28500</v>
      </c>
    </row>
    <row r="25" spans="1:26">
      <c r="A25" s="23" t="s">
        <v>53</v>
      </c>
      <c r="B25" s="21">
        <v>1</v>
      </c>
      <c r="C25" s="21">
        <v>2</v>
      </c>
      <c r="D25" s="21">
        <v>3</v>
      </c>
      <c r="E25" s="21">
        <v>4</v>
      </c>
      <c r="F25" s="21">
        <v>5</v>
      </c>
      <c r="G25" s="21">
        <v>6</v>
      </c>
      <c r="H25" s="21">
        <v>7</v>
      </c>
      <c r="I25" s="21">
        <v>8</v>
      </c>
      <c r="J25" s="21">
        <v>9</v>
      </c>
      <c r="K25" s="118">
        <v>10</v>
      </c>
      <c r="P25" s="21" t="s">
        <v>81</v>
      </c>
      <c r="Q25" s="46">
        <f t="shared" ref="Q25:Z25" si="4">SUM(Q23:Q24)</f>
        <v>10500</v>
      </c>
      <c r="R25" s="46">
        <f t="shared" si="4"/>
        <v>19500</v>
      </c>
      <c r="S25" s="46">
        <f t="shared" si="4"/>
        <v>25500</v>
      </c>
      <c r="T25" s="46">
        <f t="shared" si="4"/>
        <v>28500</v>
      </c>
      <c r="U25" s="46">
        <f t="shared" si="4"/>
        <v>28500</v>
      </c>
      <c r="V25" s="46">
        <f t="shared" si="4"/>
        <v>28500</v>
      </c>
      <c r="W25" s="46">
        <f t="shared" si="4"/>
        <v>28500</v>
      </c>
      <c r="X25" s="46">
        <f t="shared" si="4"/>
        <v>28500</v>
      </c>
      <c r="Y25" s="46">
        <f t="shared" si="4"/>
        <v>28500</v>
      </c>
      <c r="Z25" s="46">
        <f t="shared" si="4"/>
        <v>28500</v>
      </c>
    </row>
    <row r="26" spans="1:26">
      <c r="A26" s="23" t="s">
        <v>90</v>
      </c>
      <c r="B26" s="3"/>
      <c r="C26" s="3"/>
      <c r="D26" s="3"/>
      <c r="E26" s="3"/>
      <c r="F26" s="3"/>
      <c r="G26" s="3"/>
      <c r="H26" s="3"/>
      <c r="I26" s="3"/>
      <c r="J26" s="3"/>
      <c r="K26" s="4"/>
      <c r="P26" s="13"/>
      <c r="Q26" s="46"/>
      <c r="R26" s="47"/>
      <c r="S26" s="29"/>
      <c r="T26" s="48"/>
      <c r="U26" s="29"/>
      <c r="V26" s="48"/>
      <c r="W26" s="29"/>
      <c r="X26" s="48"/>
      <c r="Y26" s="3"/>
    </row>
    <row r="27" spans="1:26">
      <c r="A27" s="23" t="s">
        <v>89</v>
      </c>
      <c r="B27" s="74">
        <f>IF($F$6&lt;=B25,$M10*$K$6,0)</f>
        <v>0</v>
      </c>
      <c r="C27" s="74">
        <f>IF($F$6&lt;=C25,$M11*$K$6,0)</f>
        <v>78000</v>
      </c>
      <c r="D27" s="74">
        <f>IF($F$6&lt;=D25,$M12*$K$6,0)</f>
        <v>78000</v>
      </c>
      <c r="E27" s="74">
        <f>IF($F$6&lt;=E25,$M13*$K$6,0)</f>
        <v>78000</v>
      </c>
      <c r="F27" s="74">
        <f>IF($F$6&lt;=F25,$M14*$K$6,0)</f>
        <v>81900</v>
      </c>
      <c r="G27" s="74">
        <f>IF($F$6&lt;=G25,$M15*$K$6,0)</f>
        <v>81900</v>
      </c>
      <c r="H27" s="74">
        <f>IF($F$6&lt;=H25,$M16*$K$6,0)</f>
        <v>81900</v>
      </c>
      <c r="I27" s="74">
        <f>IF($F$6&lt;=I25,$M17*$K$6,0)</f>
        <v>81900</v>
      </c>
      <c r="J27" s="74">
        <f>IF($F$6&lt;=J25,$M18*$K$6,0)</f>
        <v>81900</v>
      </c>
      <c r="K27" s="75">
        <f>IF($F$6&lt;=K25,$M19*$K$6,0)</f>
        <v>85995</v>
      </c>
      <c r="P27" s="13"/>
      <c r="Q27" s="46"/>
      <c r="R27" s="47"/>
      <c r="S27" s="29"/>
      <c r="T27" s="48"/>
      <c r="U27" s="29"/>
      <c r="V27" s="48"/>
      <c r="W27" s="29"/>
      <c r="X27" s="48"/>
      <c r="Y27" s="3"/>
    </row>
    <row r="28" spans="1:26">
      <c r="A28" s="119" t="s">
        <v>47</v>
      </c>
      <c r="B28" s="76">
        <f>$N10*$K$7*$F10</f>
        <v>168000</v>
      </c>
      <c r="C28" s="76">
        <f>$N11*$K$7*$F11</f>
        <v>312000</v>
      </c>
      <c r="D28" s="76">
        <f>$N12*$K$7*$F12</f>
        <v>408000</v>
      </c>
      <c r="E28" s="76">
        <f>$N13*$K$7*$F13</f>
        <v>456000</v>
      </c>
      <c r="F28" s="76">
        <f>$N14*$K$7*$F14</f>
        <v>501600</v>
      </c>
      <c r="G28" s="76">
        <f>$N15*$K$7*$F15</f>
        <v>501600</v>
      </c>
      <c r="H28" s="76">
        <f>$N16*$K$7*$F16</f>
        <v>501600</v>
      </c>
      <c r="I28" s="76">
        <f>$N17*$K$7*$F17</f>
        <v>501600</v>
      </c>
      <c r="J28" s="76">
        <f>$N18*$K$7*$F18</f>
        <v>501600</v>
      </c>
      <c r="K28" s="77">
        <f>$N19*$K$7*$F19</f>
        <v>551760.00000000012</v>
      </c>
      <c r="P28" s="13"/>
      <c r="Q28" s="46"/>
      <c r="R28" s="47"/>
      <c r="S28" s="29"/>
      <c r="T28" s="48"/>
      <c r="U28" s="29"/>
      <c r="V28" s="48"/>
      <c r="W28" s="29"/>
      <c r="X28" s="48"/>
      <c r="Y28" s="3"/>
    </row>
    <row r="29" spans="1:26">
      <c r="A29" s="23" t="s">
        <v>20</v>
      </c>
      <c r="B29" s="78">
        <f t="shared" ref="B29:K29" si="5">SUM(B27:B28)</f>
        <v>168000</v>
      </c>
      <c r="C29" s="78">
        <f t="shared" si="5"/>
        <v>390000</v>
      </c>
      <c r="D29" s="78">
        <f t="shared" si="5"/>
        <v>486000</v>
      </c>
      <c r="E29" s="78">
        <f t="shared" si="5"/>
        <v>534000</v>
      </c>
      <c r="F29" s="78">
        <f t="shared" si="5"/>
        <v>583500</v>
      </c>
      <c r="G29" s="78">
        <f t="shared" si="5"/>
        <v>583500</v>
      </c>
      <c r="H29" s="78">
        <f t="shared" si="5"/>
        <v>583500</v>
      </c>
      <c r="I29" s="78">
        <f t="shared" si="5"/>
        <v>583500</v>
      </c>
      <c r="J29" s="78">
        <f t="shared" si="5"/>
        <v>583500</v>
      </c>
      <c r="K29" s="79">
        <f t="shared" si="5"/>
        <v>637755.00000000012</v>
      </c>
      <c r="P29" s="13"/>
      <c r="Q29" s="46"/>
      <c r="R29" s="47"/>
      <c r="S29" s="29"/>
      <c r="T29" s="48"/>
      <c r="U29" s="29"/>
      <c r="V29" s="48"/>
      <c r="W29" s="29"/>
      <c r="X29" s="48"/>
      <c r="Y29" s="3"/>
    </row>
    <row r="30" spans="1:26">
      <c r="A30" s="23" t="s">
        <v>59</v>
      </c>
      <c r="B30" s="80"/>
      <c r="C30" s="80"/>
      <c r="D30" s="80"/>
      <c r="E30" s="80"/>
      <c r="F30" s="80"/>
      <c r="G30" s="80"/>
      <c r="H30" s="80"/>
      <c r="I30" s="80"/>
      <c r="J30" s="80"/>
      <c r="K30" s="81"/>
      <c r="P30" s="13"/>
      <c r="Q30" s="46"/>
      <c r="R30" s="47"/>
      <c r="S30" s="29"/>
      <c r="T30" s="48"/>
      <c r="U30" s="29"/>
      <c r="V30" s="48"/>
      <c r="W30" s="29"/>
      <c r="X30" s="48"/>
      <c r="Y30" s="3"/>
    </row>
    <row r="31" spans="1:26">
      <c r="A31" s="23" t="s">
        <v>27</v>
      </c>
      <c r="B31" s="78">
        <f>$R10*Q25</f>
        <v>26250</v>
      </c>
      <c r="C31" s="78">
        <f>$R11*R25</f>
        <v>48750</v>
      </c>
      <c r="D31" s="78">
        <f>$R12*S25</f>
        <v>63750</v>
      </c>
      <c r="E31" s="78">
        <f>$R13*T25</f>
        <v>71250</v>
      </c>
      <c r="F31" s="78">
        <f>$R14*U25</f>
        <v>71250</v>
      </c>
      <c r="G31" s="78">
        <f>$R15*V25</f>
        <v>71250</v>
      </c>
      <c r="H31" s="78">
        <f>$R16*W25</f>
        <v>71250</v>
      </c>
      <c r="I31" s="78">
        <f>$R17*X25</f>
        <v>71250</v>
      </c>
      <c r="J31" s="78">
        <f>$R18*Y25</f>
        <v>71250</v>
      </c>
      <c r="K31" s="79">
        <f>$R19*Z25</f>
        <v>71250</v>
      </c>
      <c r="P31" s="13"/>
      <c r="Q31" s="46"/>
      <c r="R31" s="47"/>
      <c r="S31" s="29"/>
      <c r="T31" s="48"/>
      <c r="U31" s="29"/>
      <c r="V31" s="48"/>
      <c r="W31" s="29"/>
      <c r="X31" s="48"/>
      <c r="Y31" s="3"/>
    </row>
    <row r="32" spans="1:26" ht="15">
      <c r="A32" s="23" t="s">
        <v>28</v>
      </c>
      <c r="B32" s="99">
        <f>$Q10*$K$8</f>
        <v>90000</v>
      </c>
      <c r="C32" s="99">
        <f>$Q11*$K$8</f>
        <v>90000</v>
      </c>
      <c r="D32" s="99">
        <f>$Q12*$K$8</f>
        <v>90000</v>
      </c>
      <c r="E32" s="99">
        <f>$Q13*$K$8</f>
        <v>90000</v>
      </c>
      <c r="F32" s="99">
        <f>$Q14*$K$8</f>
        <v>90000</v>
      </c>
      <c r="G32" s="99">
        <f>$Q15*$K$8</f>
        <v>90000</v>
      </c>
      <c r="H32" s="99">
        <f>$Q16*$K$8</f>
        <v>90000</v>
      </c>
      <c r="I32" s="99">
        <f>$Q17*$K$8</f>
        <v>90000</v>
      </c>
      <c r="J32" s="99">
        <f>$Q18*$K$8</f>
        <v>90000</v>
      </c>
      <c r="K32" s="97">
        <f>$Q19*$K$8</f>
        <v>90000</v>
      </c>
      <c r="P32" s="13"/>
      <c r="Q32" s="46"/>
      <c r="R32" s="47"/>
      <c r="S32" s="29"/>
      <c r="T32" s="48"/>
      <c r="U32" s="29"/>
      <c r="V32" s="48"/>
      <c r="W32" s="29"/>
      <c r="X32" s="48"/>
      <c r="Y32" s="3"/>
    </row>
    <row r="33" spans="1:25">
      <c r="A33" s="23" t="s">
        <v>60</v>
      </c>
      <c r="B33" s="78">
        <f t="shared" ref="B33:K33" si="6">SUM(B31:B32)</f>
        <v>116250</v>
      </c>
      <c r="C33" s="78">
        <f t="shared" si="6"/>
        <v>138750</v>
      </c>
      <c r="D33" s="78">
        <f t="shared" si="6"/>
        <v>153750</v>
      </c>
      <c r="E33" s="78">
        <f t="shared" si="6"/>
        <v>161250</v>
      </c>
      <c r="F33" s="78">
        <f t="shared" si="6"/>
        <v>161250</v>
      </c>
      <c r="G33" s="78">
        <f t="shared" si="6"/>
        <v>161250</v>
      </c>
      <c r="H33" s="78">
        <f t="shared" si="6"/>
        <v>161250</v>
      </c>
      <c r="I33" s="78">
        <f t="shared" si="6"/>
        <v>161250</v>
      </c>
      <c r="J33" s="78">
        <f t="shared" si="6"/>
        <v>161250</v>
      </c>
      <c r="K33" s="79">
        <f t="shared" si="6"/>
        <v>161250</v>
      </c>
      <c r="P33" s="13"/>
      <c r="Q33" s="46"/>
      <c r="R33" s="47"/>
      <c r="S33" s="29"/>
      <c r="T33" s="48"/>
      <c r="U33" s="29"/>
      <c r="V33" s="48"/>
      <c r="W33" s="29"/>
      <c r="X33" s="48"/>
      <c r="Y33" s="3"/>
    </row>
    <row r="34" spans="1:25">
      <c r="A34" s="8"/>
      <c r="B34" s="80"/>
      <c r="C34" s="80"/>
      <c r="D34" s="80"/>
      <c r="E34" s="80"/>
      <c r="F34" s="80"/>
      <c r="G34" s="80"/>
      <c r="H34" s="80"/>
      <c r="I34" s="80"/>
      <c r="J34" s="80"/>
      <c r="K34" s="81"/>
      <c r="P34" s="13"/>
      <c r="Q34" s="46"/>
      <c r="R34" s="47"/>
      <c r="S34" s="29"/>
      <c r="T34" s="48"/>
      <c r="U34" s="29"/>
      <c r="V34" s="48"/>
      <c r="W34" s="29"/>
      <c r="X34" s="48"/>
      <c r="Y34" s="3"/>
    </row>
    <row r="35" spans="1:25">
      <c r="A35" s="120" t="s">
        <v>48</v>
      </c>
      <c r="B35" s="78">
        <f t="shared" ref="B35:K35" si="7">B29-B33</f>
        <v>51750</v>
      </c>
      <c r="C35" s="78">
        <f t="shared" si="7"/>
        <v>251250</v>
      </c>
      <c r="D35" s="78">
        <f t="shared" si="7"/>
        <v>332250</v>
      </c>
      <c r="E35" s="78">
        <f t="shared" si="7"/>
        <v>372750</v>
      </c>
      <c r="F35" s="78">
        <f t="shared" si="7"/>
        <v>422250</v>
      </c>
      <c r="G35" s="78">
        <f t="shared" si="7"/>
        <v>422250</v>
      </c>
      <c r="H35" s="78">
        <f t="shared" si="7"/>
        <v>422250</v>
      </c>
      <c r="I35" s="78">
        <f t="shared" si="7"/>
        <v>422250</v>
      </c>
      <c r="J35" s="78">
        <f t="shared" si="7"/>
        <v>422250</v>
      </c>
      <c r="K35" s="79">
        <f t="shared" si="7"/>
        <v>476505.00000000012</v>
      </c>
      <c r="P35" s="13"/>
      <c r="Q35" s="46"/>
      <c r="R35" s="47"/>
      <c r="S35" s="29"/>
      <c r="T35" s="48"/>
      <c r="U35" s="29"/>
      <c r="V35" s="48"/>
      <c r="W35" s="29"/>
      <c r="X35" s="48"/>
      <c r="Y35" s="3"/>
    </row>
    <row r="36" spans="1:25">
      <c r="A36" s="23" t="s">
        <v>61</v>
      </c>
      <c r="B36" s="80"/>
      <c r="C36" s="80"/>
      <c r="D36" s="80"/>
      <c r="E36" s="80"/>
      <c r="F36" s="80"/>
      <c r="G36" s="80"/>
      <c r="H36" s="80"/>
      <c r="I36" s="80"/>
      <c r="J36" s="80"/>
      <c r="K36" s="105">
        <f>(K35/C22)-(K35/C22)*(C23)</f>
        <v>4479147.0000000009</v>
      </c>
      <c r="P36" s="13"/>
      <c r="Q36" s="46"/>
      <c r="R36" s="47"/>
      <c r="S36" s="29"/>
      <c r="T36" s="48"/>
      <c r="U36" s="29"/>
      <c r="V36" s="48"/>
      <c r="W36" s="29"/>
      <c r="X36" s="48"/>
      <c r="Y36" s="3"/>
    </row>
    <row r="37" spans="1:25" ht="15">
      <c r="A37" s="23" t="s">
        <v>93</v>
      </c>
      <c r="B37" s="73">
        <f>$K13</f>
        <v>0</v>
      </c>
      <c r="C37" s="73">
        <f>$K14</f>
        <v>0</v>
      </c>
      <c r="D37" s="73">
        <f>$K15</f>
        <v>0</v>
      </c>
      <c r="E37" s="73">
        <f>$K16</f>
        <v>0</v>
      </c>
      <c r="F37" s="73">
        <f>$K17</f>
        <v>0</v>
      </c>
      <c r="G37" s="73">
        <f>$K18</f>
        <v>0</v>
      </c>
      <c r="H37" s="73">
        <f>$K19</f>
        <v>0</v>
      </c>
      <c r="I37" s="73">
        <f>$K20</f>
        <v>0</v>
      </c>
      <c r="J37" s="73">
        <f>$K21</f>
        <v>0</v>
      </c>
      <c r="K37" s="157">
        <f>$K22</f>
        <v>0</v>
      </c>
      <c r="P37" s="13"/>
      <c r="Q37" s="46"/>
      <c r="R37" s="47"/>
      <c r="S37" s="29"/>
      <c r="T37" s="48"/>
      <c r="U37" s="29"/>
      <c r="V37" s="48"/>
      <c r="W37" s="29"/>
      <c r="X37" s="48"/>
      <c r="Y37" s="3"/>
    </row>
    <row r="38" spans="1:25">
      <c r="A38" s="121" t="s">
        <v>75</v>
      </c>
      <c r="B38" s="82">
        <f t="shared" ref="B38:K38" si="8">(B35+B36)-B37</f>
        <v>51750</v>
      </c>
      <c r="C38" s="82">
        <f t="shared" si="8"/>
        <v>251250</v>
      </c>
      <c r="D38" s="82">
        <f t="shared" si="8"/>
        <v>332250</v>
      </c>
      <c r="E38" s="82">
        <f t="shared" si="8"/>
        <v>372750</v>
      </c>
      <c r="F38" s="82">
        <f t="shared" si="8"/>
        <v>422250</v>
      </c>
      <c r="G38" s="82">
        <f t="shared" si="8"/>
        <v>422250</v>
      </c>
      <c r="H38" s="82">
        <f t="shared" si="8"/>
        <v>422250</v>
      </c>
      <c r="I38" s="82">
        <f t="shared" si="8"/>
        <v>422250</v>
      </c>
      <c r="J38" s="82">
        <f t="shared" si="8"/>
        <v>422250</v>
      </c>
      <c r="K38" s="100">
        <f t="shared" si="8"/>
        <v>4955652.0000000009</v>
      </c>
      <c r="P38" s="13"/>
      <c r="Q38" s="46"/>
      <c r="R38" s="47"/>
      <c r="S38" s="29"/>
      <c r="T38" s="48"/>
      <c r="U38" s="29"/>
      <c r="V38" s="48"/>
      <c r="W38" s="29"/>
      <c r="X38" s="48"/>
      <c r="Y38" s="3"/>
    </row>
    <row r="39" spans="1:25">
      <c r="A39" s="8"/>
      <c r="B39" s="201" t="s">
        <v>50</v>
      </c>
      <c r="C39" s="201"/>
      <c r="E39" s="21" t="s">
        <v>51</v>
      </c>
      <c r="G39" s="178" t="s">
        <v>1</v>
      </c>
      <c r="H39" s="178"/>
      <c r="I39" s="2" t="s">
        <v>6</v>
      </c>
      <c r="J39" s="178" t="s">
        <v>92</v>
      </c>
      <c r="K39" s="202"/>
      <c r="P39" s="13"/>
      <c r="Q39" s="46"/>
      <c r="R39" s="47"/>
      <c r="S39" s="29"/>
      <c r="T39" s="48"/>
      <c r="U39" s="29"/>
      <c r="V39" s="48"/>
      <c r="W39" s="29"/>
      <c r="X39" s="48"/>
      <c r="Y39" s="3"/>
    </row>
    <row r="40" spans="1:25">
      <c r="A40" s="23" t="s">
        <v>49</v>
      </c>
      <c r="B40" s="189">
        <f>C21</f>
        <v>0.1</v>
      </c>
      <c r="C40" s="189"/>
      <c r="E40" s="9">
        <f>NPV(B40,B38:K38)</f>
        <v>3762798.1857807366</v>
      </c>
      <c r="G40" s="186">
        <f>K12</f>
        <v>750000</v>
      </c>
      <c r="H40" s="186"/>
      <c r="I40" s="3"/>
      <c r="J40" s="164">
        <f>E40-G40</f>
        <v>3012798.1857807366</v>
      </c>
      <c r="K40" s="199"/>
      <c r="P40" s="13"/>
      <c r="Q40" s="46"/>
      <c r="R40" s="47"/>
      <c r="S40" s="37"/>
      <c r="T40" s="48"/>
      <c r="U40" s="29"/>
      <c r="V40" s="48"/>
      <c r="W40" s="29"/>
      <c r="X40" s="48"/>
      <c r="Y40" s="3"/>
    </row>
    <row r="41" spans="1:25">
      <c r="A41" s="23" t="s">
        <v>49</v>
      </c>
      <c r="B41" s="189">
        <f>D21</f>
        <v>0.11</v>
      </c>
      <c r="C41" s="189"/>
      <c r="E41" s="9">
        <f>NPV(B41,B38:K38)</f>
        <v>3512336.4097437207</v>
      </c>
      <c r="G41" s="186">
        <f>K12</f>
        <v>750000</v>
      </c>
      <c r="H41" s="186"/>
      <c r="I41" s="3"/>
      <c r="J41" s="164">
        <f>E41-G41</f>
        <v>2762336.4097437207</v>
      </c>
      <c r="K41" s="199"/>
      <c r="P41" s="3"/>
      <c r="Q41" s="49"/>
      <c r="R41" s="10"/>
      <c r="S41" s="50"/>
      <c r="T41" s="48"/>
      <c r="U41" s="3"/>
      <c r="V41" s="48"/>
      <c r="W41" s="3"/>
      <c r="X41" s="48"/>
      <c r="Y41" s="3"/>
    </row>
    <row r="42" spans="1:25" ht="13.8" thickBot="1">
      <c r="A42" s="123" t="s">
        <v>49</v>
      </c>
      <c r="B42" s="190">
        <f>E21</f>
        <v>0.12</v>
      </c>
      <c r="C42" s="190"/>
      <c r="D42" s="5"/>
      <c r="E42" s="11">
        <f>NPV(B42,B38:K38)</f>
        <v>3282798.6967791794</v>
      </c>
      <c r="F42" s="5"/>
      <c r="G42" s="187">
        <f>K12</f>
        <v>750000</v>
      </c>
      <c r="H42" s="187"/>
      <c r="I42" s="5"/>
      <c r="J42" s="166">
        <f>E42-G42</f>
        <v>2532798.6967791794</v>
      </c>
      <c r="K42" s="200"/>
    </row>
    <row r="45" spans="1:25">
      <c r="A45" s="124" t="s">
        <v>95</v>
      </c>
    </row>
    <row r="46" spans="1:25">
      <c r="A46" s="124" t="s">
        <v>98</v>
      </c>
    </row>
    <row r="47" spans="1:25">
      <c r="A47" s="124" t="s">
        <v>100</v>
      </c>
    </row>
    <row r="48" spans="1:25">
      <c r="A48" s="124" t="s">
        <v>0</v>
      </c>
    </row>
    <row r="49" spans="1:7">
      <c r="A49" s="124" t="s">
        <v>3</v>
      </c>
    </row>
    <row r="51" spans="1:7">
      <c r="A51" s="124" t="s">
        <v>4</v>
      </c>
    </row>
    <row r="52" spans="1:7">
      <c r="A52" s="124" t="s">
        <v>5</v>
      </c>
      <c r="D52" s="125">
        <v>10</v>
      </c>
      <c r="E52" s="87">
        <f>K7</f>
        <v>30000</v>
      </c>
      <c r="F52" s="124" t="s">
        <v>6</v>
      </c>
      <c r="G52" s="86">
        <f>E52*D52</f>
        <v>300000</v>
      </c>
    </row>
  </sheetData>
  <mergeCells count="23">
    <mergeCell ref="J42:K42"/>
    <mergeCell ref="B39:C39"/>
    <mergeCell ref="J39:K39"/>
    <mergeCell ref="A23:B23"/>
    <mergeCell ref="J40:K40"/>
    <mergeCell ref="G39:H39"/>
    <mergeCell ref="G40:H40"/>
    <mergeCell ref="G41:H41"/>
    <mergeCell ref="G42:H42"/>
    <mergeCell ref="A2:K2"/>
    <mergeCell ref="A8:B8"/>
    <mergeCell ref="C8:D8"/>
    <mergeCell ref="E8:F8"/>
    <mergeCell ref="G8:I8"/>
    <mergeCell ref="B40:C40"/>
    <mergeCell ref="B41:C41"/>
    <mergeCell ref="B42:C42"/>
    <mergeCell ref="A7:D7"/>
    <mergeCell ref="J10:K10"/>
    <mergeCell ref="A20:B20"/>
    <mergeCell ref="A21:B21"/>
    <mergeCell ref="A22:B22"/>
    <mergeCell ref="J41:K41"/>
  </mergeCells>
  <phoneticPr fontId="0" type="noConversion"/>
  <pageMargins left="0.25" right="0.25" top="0.5" bottom="0.5" header="0.5" footer="0.5"/>
  <pageSetup scale="96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Z57"/>
  <sheetViews>
    <sheetView showGridLines="0" workbookViewId="0">
      <selection activeCell="H5" sqref="H5"/>
    </sheetView>
  </sheetViews>
  <sheetFormatPr defaultColWidth="8.77734375" defaultRowHeight="13.2"/>
  <cols>
    <col min="1" max="1" width="21.44140625" customWidth="1"/>
    <col min="2" max="2" width="11.33203125" customWidth="1"/>
    <col min="3" max="3" width="11.6640625" customWidth="1"/>
    <col min="4" max="4" width="13.77734375" bestFit="1" customWidth="1"/>
    <col min="5" max="6" width="11.33203125" bestFit="1" customWidth="1"/>
    <col min="7" max="7" width="13" customWidth="1"/>
    <col min="8" max="8" width="9.77734375" customWidth="1"/>
    <col min="9" max="9" width="10.33203125" customWidth="1"/>
    <col min="10" max="10" width="13.6640625" customWidth="1"/>
    <col min="11" max="11" width="10.6640625" customWidth="1"/>
    <col min="12" max="13" width="8.77734375" customWidth="1"/>
    <col min="14" max="14" width="11.5546875" customWidth="1"/>
    <col min="15" max="15" width="4" customWidth="1"/>
    <col min="16" max="16" width="8.77734375" customWidth="1"/>
    <col min="17" max="17" width="9.33203125" bestFit="1" customWidth="1"/>
    <col min="19" max="19" width="11.109375" customWidth="1"/>
  </cols>
  <sheetData>
    <row r="1" spans="1:25" ht="13.8" thickBot="1">
      <c r="A1" s="135" t="s">
        <v>103</v>
      </c>
    </row>
    <row r="2" spans="1:25" ht="13.8" thickBot="1">
      <c r="A2" s="168" t="s">
        <v>108</v>
      </c>
      <c r="B2" s="203"/>
      <c r="C2" s="203"/>
      <c r="D2" s="203"/>
      <c r="E2" s="203"/>
      <c r="F2" s="203"/>
      <c r="G2" s="203"/>
      <c r="H2" s="203"/>
      <c r="I2" s="203"/>
      <c r="J2" s="203"/>
      <c r="K2" s="204"/>
    </row>
    <row r="3" spans="1:25" ht="13.8" thickBot="1">
      <c r="A3" s="142" t="s">
        <v>33</v>
      </c>
      <c r="B3" s="143"/>
      <c r="C3" s="143"/>
      <c r="D3" s="143"/>
      <c r="E3" s="143"/>
      <c r="F3" s="143"/>
      <c r="G3" s="143"/>
      <c r="H3" s="143"/>
      <c r="I3" s="143"/>
      <c r="J3" s="143"/>
      <c r="K3" s="148"/>
    </row>
    <row r="4" spans="1:25">
      <c r="A4" s="149" t="s">
        <v>34</v>
      </c>
      <c r="C4" s="13"/>
      <c r="D4" s="16"/>
      <c r="E4" s="19" t="s">
        <v>40</v>
      </c>
      <c r="F4" s="35"/>
      <c r="G4" s="19" t="s">
        <v>86</v>
      </c>
      <c r="H4" s="13"/>
      <c r="I4" s="16"/>
      <c r="J4" s="141" t="s">
        <v>43</v>
      </c>
      <c r="K4" s="18"/>
      <c r="L4" s="107" t="s">
        <v>82</v>
      </c>
      <c r="M4" s="1"/>
      <c r="N4" s="1"/>
      <c r="O4" s="1"/>
      <c r="P4" s="1"/>
      <c r="Q4" s="1"/>
      <c r="R4" s="1"/>
      <c r="S4" s="6"/>
    </row>
    <row r="5" spans="1:25">
      <c r="A5" s="23" t="s">
        <v>35</v>
      </c>
      <c r="B5" s="12"/>
      <c r="C5" s="13"/>
      <c r="D5" s="36">
        <v>13</v>
      </c>
      <c r="E5" s="19" t="s">
        <v>84</v>
      </c>
      <c r="F5" s="35"/>
      <c r="G5" s="19" t="s">
        <v>32</v>
      </c>
      <c r="H5" s="163">
        <v>2.5</v>
      </c>
      <c r="I5" s="20" t="s">
        <v>42</v>
      </c>
      <c r="J5" s="15" t="s">
        <v>44</v>
      </c>
      <c r="K5" s="68">
        <v>6000</v>
      </c>
      <c r="L5" s="33"/>
      <c r="M5" s="3"/>
      <c r="N5" s="3"/>
      <c r="O5" s="3"/>
      <c r="P5" s="3"/>
      <c r="Q5" s="3"/>
      <c r="R5" s="3"/>
      <c r="S5" s="4"/>
    </row>
    <row r="6" spans="1:25">
      <c r="A6" s="23" t="s">
        <v>36</v>
      </c>
      <c r="B6" s="12"/>
      <c r="C6" s="13"/>
      <c r="D6" s="67">
        <v>16</v>
      </c>
      <c r="E6" s="12" t="s">
        <v>41</v>
      </c>
      <c r="F6" s="21">
        <v>2</v>
      </c>
      <c r="G6" s="19" t="s">
        <v>56</v>
      </c>
      <c r="H6" s="25">
        <v>2.5</v>
      </c>
      <c r="I6" s="20" t="s">
        <v>42</v>
      </c>
      <c r="J6" s="15" t="s">
        <v>65</v>
      </c>
      <c r="K6" s="91">
        <v>30000</v>
      </c>
      <c r="L6" s="33"/>
      <c r="M6" s="3"/>
      <c r="N6" s="3"/>
      <c r="O6" s="3"/>
      <c r="P6" s="3"/>
      <c r="Q6" s="3"/>
      <c r="R6" s="3"/>
      <c r="S6" s="4"/>
    </row>
    <row r="7" spans="1:25" ht="12.75" customHeight="1">
      <c r="A7" s="191" t="s">
        <v>67</v>
      </c>
      <c r="B7" s="192"/>
      <c r="C7" s="193"/>
      <c r="D7" s="84"/>
      <c r="E7" s="41"/>
      <c r="F7" s="41"/>
      <c r="G7" s="205"/>
      <c r="H7" s="173"/>
      <c r="I7" s="188"/>
      <c r="J7" s="15" t="s">
        <v>66</v>
      </c>
      <c r="K7" s="66">
        <v>20000</v>
      </c>
      <c r="L7" s="3"/>
      <c r="M7" s="3"/>
      <c r="N7" s="3"/>
      <c r="O7" s="3"/>
      <c r="P7" s="12"/>
      <c r="Q7" s="12"/>
      <c r="R7" s="33"/>
      <c r="S7" s="58"/>
      <c r="T7" s="7"/>
      <c r="U7" s="33"/>
      <c r="V7" s="7"/>
      <c r="W7" s="33"/>
      <c r="X7" s="7"/>
      <c r="Y7" s="3"/>
    </row>
    <row r="8" spans="1:25" ht="12.75" customHeight="1">
      <c r="A8" s="171" t="s">
        <v>16</v>
      </c>
      <c r="B8" s="173"/>
      <c r="C8" s="158" t="s">
        <v>63</v>
      </c>
      <c r="D8" s="205" t="s">
        <v>62</v>
      </c>
      <c r="E8" s="173"/>
      <c r="F8" s="188"/>
      <c r="G8" s="205" t="s">
        <v>64</v>
      </c>
      <c r="H8" s="173"/>
      <c r="I8" s="188"/>
      <c r="J8" s="19" t="s">
        <v>46</v>
      </c>
      <c r="K8" s="65">
        <f>SUM(K5:K7)</f>
        <v>56000</v>
      </c>
      <c r="L8" s="44"/>
      <c r="M8" s="12" t="s">
        <v>87</v>
      </c>
      <c r="N8" s="3"/>
      <c r="O8" s="3"/>
      <c r="P8" s="3"/>
      <c r="Q8" s="21" t="s">
        <v>86</v>
      </c>
      <c r="R8" s="45"/>
      <c r="S8" s="58"/>
      <c r="T8" s="33"/>
      <c r="U8" s="45"/>
      <c r="V8" s="33"/>
      <c r="W8" s="33"/>
      <c r="X8" s="33"/>
      <c r="Y8" s="3"/>
    </row>
    <row r="9" spans="1:25">
      <c r="A9" s="136" t="s">
        <v>53</v>
      </c>
      <c r="B9" s="21" t="s">
        <v>12</v>
      </c>
      <c r="C9" s="156" t="s">
        <v>12</v>
      </c>
      <c r="D9" s="14" t="s">
        <v>53</v>
      </c>
      <c r="E9" s="12" t="s">
        <v>14</v>
      </c>
      <c r="F9" s="126" t="s">
        <v>7</v>
      </c>
      <c r="G9" s="14" t="s">
        <v>53</v>
      </c>
      <c r="I9" s="39" t="s">
        <v>83</v>
      </c>
      <c r="J9" s="19"/>
      <c r="K9" s="26"/>
      <c r="L9" s="111" t="s">
        <v>53</v>
      </c>
      <c r="M9" s="108" t="s">
        <v>84</v>
      </c>
      <c r="N9" s="109" t="s">
        <v>85</v>
      </c>
      <c r="O9" s="3"/>
      <c r="P9" s="108" t="s">
        <v>53</v>
      </c>
      <c r="Q9" s="52" t="s">
        <v>56</v>
      </c>
      <c r="R9" s="110" t="s">
        <v>55</v>
      </c>
      <c r="S9" s="59"/>
      <c r="T9" s="48"/>
      <c r="U9" s="29"/>
      <c r="V9" s="48"/>
      <c r="W9" s="29"/>
      <c r="X9" s="48"/>
      <c r="Y9" s="3"/>
    </row>
    <row r="10" spans="1:25">
      <c r="A10" s="136">
        <v>1</v>
      </c>
      <c r="B10" s="27">
        <v>0</v>
      </c>
      <c r="C10" s="27">
        <v>0</v>
      </c>
      <c r="D10" s="14">
        <v>1</v>
      </c>
      <c r="E10" s="27">
        <v>0.35</v>
      </c>
      <c r="F10" s="127">
        <v>0</v>
      </c>
      <c r="G10" s="14">
        <v>1</v>
      </c>
      <c r="I10" s="27">
        <v>0</v>
      </c>
      <c r="J10" s="180" t="s">
        <v>23</v>
      </c>
      <c r="K10" s="181"/>
      <c r="L10" s="112">
        <v>1</v>
      </c>
      <c r="M10" s="54">
        <f>(D5*B10)+D5</f>
        <v>13</v>
      </c>
      <c r="N10" s="56">
        <f>(D6*C10)+D6</f>
        <v>16</v>
      </c>
      <c r="O10" s="3"/>
      <c r="P10" s="113">
        <v>1</v>
      </c>
      <c r="Q10" s="53">
        <f>(H6*I10)+H6</f>
        <v>2.5</v>
      </c>
      <c r="R10" s="57">
        <f>(H5*I10)+H5</f>
        <v>2.5</v>
      </c>
      <c r="S10" s="60"/>
      <c r="T10" s="48"/>
      <c r="U10" s="29"/>
      <c r="V10" s="48"/>
      <c r="W10" s="29"/>
      <c r="X10" s="48"/>
      <c r="Y10" s="3"/>
    </row>
    <row r="11" spans="1:25">
      <c r="A11" s="136">
        <v>2</v>
      </c>
      <c r="B11" s="27">
        <v>0</v>
      </c>
      <c r="C11" s="27">
        <v>0</v>
      </c>
      <c r="D11" s="14">
        <v>2</v>
      </c>
      <c r="E11" s="27">
        <v>0.65</v>
      </c>
      <c r="F11" s="127">
        <v>0.4</v>
      </c>
      <c r="G11" s="14">
        <v>2</v>
      </c>
      <c r="I11" s="27">
        <v>0</v>
      </c>
      <c r="J11" s="70" t="s">
        <v>53</v>
      </c>
      <c r="K11" s="72" t="s">
        <v>94</v>
      </c>
      <c r="L11" s="112">
        <v>2</v>
      </c>
      <c r="M11" s="54">
        <f t="shared" ref="M11:M19" si="0">(M10*B11)+M10</f>
        <v>13</v>
      </c>
      <c r="N11" s="56">
        <f t="shared" ref="N11:N19" si="1">(N10*C11)+N10</f>
        <v>16</v>
      </c>
      <c r="O11" s="3"/>
      <c r="P11" s="113">
        <v>2</v>
      </c>
      <c r="Q11" s="53">
        <f t="shared" ref="Q11:Q19" si="2">(Q10*I11)+Q10</f>
        <v>2.5</v>
      </c>
      <c r="R11" s="57">
        <f t="shared" ref="R11:R19" si="3">(R10*I11)+R10</f>
        <v>2.5</v>
      </c>
      <c r="S11" s="60"/>
      <c r="T11" s="48"/>
      <c r="U11" s="29"/>
      <c r="V11" s="48"/>
      <c r="W11" s="29"/>
      <c r="X11" s="48"/>
      <c r="Y11" s="3"/>
    </row>
    <row r="12" spans="1:25">
      <c r="A12" s="136">
        <v>3</v>
      </c>
      <c r="B12" s="27">
        <v>0</v>
      </c>
      <c r="C12" s="27">
        <v>0</v>
      </c>
      <c r="D12" s="14">
        <v>3</v>
      </c>
      <c r="E12" s="27">
        <v>0.85</v>
      </c>
      <c r="F12" s="127">
        <v>0.8</v>
      </c>
      <c r="G12" s="14">
        <v>3</v>
      </c>
      <c r="I12" s="27">
        <v>0</v>
      </c>
      <c r="J12" s="69">
        <v>0</v>
      </c>
      <c r="K12" s="83">
        <v>750000</v>
      </c>
      <c r="L12" s="112">
        <v>3</v>
      </c>
      <c r="M12" s="54">
        <f t="shared" si="0"/>
        <v>13</v>
      </c>
      <c r="N12" s="56">
        <f t="shared" si="1"/>
        <v>16</v>
      </c>
      <c r="O12" s="3"/>
      <c r="P12" s="113">
        <v>3</v>
      </c>
      <c r="Q12" s="53">
        <f t="shared" si="2"/>
        <v>2.5</v>
      </c>
      <c r="R12" s="57">
        <f t="shared" si="3"/>
        <v>2.5</v>
      </c>
      <c r="S12" s="60"/>
      <c r="T12" s="48"/>
      <c r="U12" s="29"/>
      <c r="V12" s="48"/>
      <c r="W12" s="29"/>
      <c r="X12" s="48"/>
      <c r="Y12" s="3"/>
    </row>
    <row r="13" spans="1:25">
      <c r="A13" s="136">
        <v>4</v>
      </c>
      <c r="B13" s="27">
        <v>0</v>
      </c>
      <c r="C13" s="55">
        <v>0</v>
      </c>
      <c r="D13" s="14">
        <v>4</v>
      </c>
      <c r="E13" s="27">
        <v>0.95</v>
      </c>
      <c r="F13" s="127">
        <v>0.95</v>
      </c>
      <c r="G13" s="14">
        <v>4</v>
      </c>
      <c r="I13" s="27">
        <v>0</v>
      </c>
      <c r="J13" s="69">
        <v>1</v>
      </c>
      <c r="K13" s="83">
        <v>1700000</v>
      </c>
      <c r="L13" s="112">
        <v>4</v>
      </c>
      <c r="M13" s="54">
        <f t="shared" si="0"/>
        <v>13</v>
      </c>
      <c r="N13" s="56">
        <f t="shared" si="1"/>
        <v>16</v>
      </c>
      <c r="O13" s="3"/>
      <c r="P13" s="113">
        <v>4</v>
      </c>
      <c r="Q13" s="53">
        <f t="shared" si="2"/>
        <v>2.5</v>
      </c>
      <c r="R13" s="57">
        <f t="shared" si="3"/>
        <v>2.5</v>
      </c>
      <c r="S13" s="60"/>
      <c r="T13" s="48"/>
      <c r="U13" s="29"/>
      <c r="V13" s="48"/>
      <c r="W13" s="29"/>
      <c r="X13" s="48"/>
      <c r="Y13" s="3"/>
    </row>
    <row r="14" spans="1:25">
      <c r="A14" s="136">
        <v>5</v>
      </c>
      <c r="B14" s="27">
        <v>0.05</v>
      </c>
      <c r="C14" s="27">
        <v>0.1</v>
      </c>
      <c r="D14" s="14">
        <v>5</v>
      </c>
      <c r="E14" s="27">
        <v>0.95</v>
      </c>
      <c r="F14" s="127">
        <v>0.95</v>
      </c>
      <c r="G14" s="14">
        <v>5</v>
      </c>
      <c r="I14" s="27">
        <v>0</v>
      </c>
      <c r="J14" s="69">
        <v>2</v>
      </c>
      <c r="K14" s="83">
        <v>0</v>
      </c>
      <c r="L14" s="112">
        <v>5</v>
      </c>
      <c r="M14" s="54">
        <f t="shared" si="0"/>
        <v>13.65</v>
      </c>
      <c r="N14" s="56">
        <f t="shared" si="1"/>
        <v>17.600000000000001</v>
      </c>
      <c r="O14" s="3"/>
      <c r="P14" s="113">
        <v>5</v>
      </c>
      <c r="Q14" s="53">
        <f t="shared" si="2"/>
        <v>2.5</v>
      </c>
      <c r="R14" s="57">
        <f t="shared" si="3"/>
        <v>2.5</v>
      </c>
      <c r="S14" s="60"/>
      <c r="T14" s="48"/>
      <c r="U14" s="29"/>
      <c r="V14" s="48"/>
      <c r="W14" s="29"/>
      <c r="X14" s="48"/>
      <c r="Y14" s="3"/>
    </row>
    <row r="15" spans="1:25">
      <c r="A15" s="136">
        <v>6</v>
      </c>
      <c r="B15" s="55">
        <v>0</v>
      </c>
      <c r="C15" s="27">
        <v>0</v>
      </c>
      <c r="D15" s="14">
        <v>6</v>
      </c>
      <c r="E15" s="27">
        <v>0.95</v>
      </c>
      <c r="F15" s="127">
        <v>0.95</v>
      </c>
      <c r="G15" s="14">
        <v>6</v>
      </c>
      <c r="I15" s="27">
        <v>0</v>
      </c>
      <c r="J15" s="69">
        <v>3</v>
      </c>
      <c r="K15" s="83">
        <v>0</v>
      </c>
      <c r="L15" s="112">
        <v>6</v>
      </c>
      <c r="M15" s="54">
        <f t="shared" si="0"/>
        <v>13.65</v>
      </c>
      <c r="N15" s="56">
        <f t="shared" si="1"/>
        <v>17.600000000000001</v>
      </c>
      <c r="O15" s="3"/>
      <c r="P15" s="113">
        <v>6</v>
      </c>
      <c r="Q15" s="53">
        <f t="shared" si="2"/>
        <v>2.5</v>
      </c>
      <c r="R15" s="57">
        <f t="shared" si="3"/>
        <v>2.5</v>
      </c>
      <c r="S15" s="60"/>
      <c r="T15" s="48"/>
      <c r="U15" s="29"/>
      <c r="V15" s="48"/>
      <c r="W15" s="29"/>
      <c r="X15" s="48"/>
      <c r="Y15" s="3"/>
    </row>
    <row r="16" spans="1:25">
      <c r="A16" s="136">
        <v>7</v>
      </c>
      <c r="B16" s="27">
        <v>0</v>
      </c>
      <c r="C16" s="27">
        <v>0</v>
      </c>
      <c r="D16" s="14">
        <v>7</v>
      </c>
      <c r="E16" s="27">
        <v>0.95</v>
      </c>
      <c r="F16" s="127">
        <v>0.95</v>
      </c>
      <c r="G16" s="14">
        <v>7</v>
      </c>
      <c r="I16" s="27">
        <v>0</v>
      </c>
      <c r="J16" s="69">
        <v>4</v>
      </c>
      <c r="K16" s="83">
        <v>0</v>
      </c>
      <c r="L16" s="112">
        <v>7</v>
      </c>
      <c r="M16" s="54">
        <f t="shared" si="0"/>
        <v>13.65</v>
      </c>
      <c r="N16" s="56">
        <f t="shared" si="1"/>
        <v>17.600000000000001</v>
      </c>
      <c r="O16" s="3"/>
      <c r="P16" s="113">
        <v>7</v>
      </c>
      <c r="Q16" s="53">
        <f t="shared" si="2"/>
        <v>2.5</v>
      </c>
      <c r="R16" s="57">
        <f t="shared" si="3"/>
        <v>2.5</v>
      </c>
      <c r="S16" s="60"/>
      <c r="T16" s="48"/>
      <c r="U16" s="29"/>
      <c r="V16" s="48"/>
      <c r="W16" s="29"/>
      <c r="X16" s="48"/>
      <c r="Y16" s="3"/>
    </row>
    <row r="17" spans="1:26">
      <c r="A17" s="136">
        <v>8</v>
      </c>
      <c r="B17" s="27">
        <v>0</v>
      </c>
      <c r="C17" s="27">
        <v>0</v>
      </c>
      <c r="D17" s="14">
        <v>8</v>
      </c>
      <c r="E17" s="27">
        <v>0.95</v>
      </c>
      <c r="F17" s="127">
        <v>0.95</v>
      </c>
      <c r="G17" s="14">
        <v>8</v>
      </c>
      <c r="I17" s="27">
        <v>0</v>
      </c>
      <c r="J17" s="69">
        <v>5</v>
      </c>
      <c r="K17" s="83">
        <v>0</v>
      </c>
      <c r="L17" s="112">
        <v>8</v>
      </c>
      <c r="M17" s="54">
        <f t="shared" si="0"/>
        <v>13.65</v>
      </c>
      <c r="N17" s="56">
        <f t="shared" si="1"/>
        <v>17.600000000000001</v>
      </c>
      <c r="O17" s="3"/>
      <c r="P17" s="113">
        <v>8</v>
      </c>
      <c r="Q17" s="53">
        <f t="shared" si="2"/>
        <v>2.5</v>
      </c>
      <c r="R17" s="57">
        <f t="shared" si="3"/>
        <v>2.5</v>
      </c>
      <c r="S17" s="60"/>
      <c r="T17" s="48"/>
      <c r="U17" s="29"/>
      <c r="V17" s="48"/>
      <c r="W17" s="29"/>
      <c r="X17" s="48"/>
      <c r="Y17" s="3"/>
    </row>
    <row r="18" spans="1:26">
      <c r="A18" s="136">
        <v>9</v>
      </c>
      <c r="B18" s="27">
        <v>0</v>
      </c>
      <c r="C18" s="27">
        <v>0</v>
      </c>
      <c r="D18" s="14">
        <v>9</v>
      </c>
      <c r="E18" s="27">
        <v>0.95</v>
      </c>
      <c r="F18" s="127">
        <v>0.95</v>
      </c>
      <c r="G18" s="14">
        <v>9</v>
      </c>
      <c r="I18" s="27">
        <v>0</v>
      </c>
      <c r="J18" s="69">
        <v>6</v>
      </c>
      <c r="K18" s="83">
        <v>0</v>
      </c>
      <c r="L18" s="112">
        <v>9</v>
      </c>
      <c r="M18" s="54">
        <f t="shared" si="0"/>
        <v>13.65</v>
      </c>
      <c r="N18" s="56">
        <f t="shared" si="1"/>
        <v>17.600000000000001</v>
      </c>
      <c r="O18" s="3"/>
      <c r="P18" s="113">
        <v>9</v>
      </c>
      <c r="Q18" s="53">
        <f t="shared" si="2"/>
        <v>2.5</v>
      </c>
      <c r="R18" s="57">
        <f t="shared" si="3"/>
        <v>2.5</v>
      </c>
      <c r="S18" s="60"/>
      <c r="T18" s="48"/>
      <c r="U18" s="29"/>
      <c r="V18" s="48"/>
      <c r="W18" s="29"/>
      <c r="X18" s="48"/>
      <c r="Y18" s="3"/>
    </row>
    <row r="19" spans="1:26">
      <c r="A19" s="137">
        <v>10</v>
      </c>
      <c r="B19" s="27">
        <v>0.05</v>
      </c>
      <c r="C19" s="27">
        <v>0.1</v>
      </c>
      <c r="D19" s="32">
        <v>10</v>
      </c>
      <c r="E19" s="27">
        <v>0.95</v>
      </c>
      <c r="F19" s="127">
        <v>0.95</v>
      </c>
      <c r="G19" s="14">
        <v>10</v>
      </c>
      <c r="I19" s="27">
        <v>0</v>
      </c>
      <c r="J19" s="69">
        <v>7</v>
      </c>
      <c r="K19" s="83">
        <v>0</v>
      </c>
      <c r="L19" s="112">
        <v>10</v>
      </c>
      <c r="M19" s="54">
        <f t="shared" si="0"/>
        <v>14.3325</v>
      </c>
      <c r="N19" s="56">
        <f t="shared" si="1"/>
        <v>19.360000000000003</v>
      </c>
      <c r="O19" s="3"/>
      <c r="P19" s="113">
        <v>10</v>
      </c>
      <c r="Q19" s="53">
        <f t="shared" si="2"/>
        <v>2.5</v>
      </c>
      <c r="R19" s="57">
        <f t="shared" si="3"/>
        <v>2.5</v>
      </c>
      <c r="S19" s="60"/>
      <c r="T19" s="48"/>
      <c r="U19" s="29"/>
      <c r="V19" s="48"/>
      <c r="W19" s="29"/>
      <c r="X19" s="48"/>
      <c r="Y19" s="3"/>
    </row>
    <row r="20" spans="1:26">
      <c r="A20" s="194" t="s">
        <v>38</v>
      </c>
      <c r="B20" s="195"/>
      <c r="C20" s="24" t="s">
        <v>78</v>
      </c>
      <c r="D20" s="24" t="s">
        <v>79</v>
      </c>
      <c r="E20" s="24" t="s">
        <v>80</v>
      </c>
      <c r="F20" s="40"/>
      <c r="G20" s="103"/>
      <c r="I20" s="27"/>
      <c r="J20" s="114">
        <v>8</v>
      </c>
      <c r="K20" s="83">
        <v>0</v>
      </c>
      <c r="O20" s="3"/>
      <c r="P20" s="13"/>
      <c r="Q20" s="46"/>
      <c r="R20" s="47"/>
      <c r="S20" s="61"/>
      <c r="T20" s="48"/>
      <c r="U20" s="29"/>
      <c r="V20" s="48"/>
      <c r="W20" s="29"/>
      <c r="X20" s="48"/>
      <c r="Y20" s="3"/>
    </row>
    <row r="21" spans="1:26">
      <c r="A21" s="182" t="s">
        <v>39</v>
      </c>
      <c r="B21" s="197"/>
      <c r="C21" s="30">
        <v>0.1</v>
      </c>
      <c r="D21" s="161">
        <v>0.11</v>
      </c>
      <c r="E21" s="161">
        <v>0.12</v>
      </c>
      <c r="G21" s="42"/>
      <c r="J21" s="114">
        <v>9</v>
      </c>
      <c r="K21" s="83">
        <v>0</v>
      </c>
      <c r="O21" s="3"/>
      <c r="P21" s="13"/>
      <c r="Q21" s="46"/>
      <c r="R21" s="62" t="s">
        <v>17</v>
      </c>
      <c r="S21" s="61"/>
      <c r="T21" s="48"/>
      <c r="U21" s="29"/>
      <c r="V21" s="48"/>
      <c r="W21" s="29"/>
      <c r="X21" s="48"/>
      <c r="Y21" s="3"/>
    </row>
    <row r="22" spans="1:26">
      <c r="A22" s="196" t="s">
        <v>57</v>
      </c>
      <c r="B22" s="198"/>
      <c r="C22" s="30">
        <v>0.1</v>
      </c>
      <c r="D22" s="138"/>
      <c r="F22" s="138"/>
      <c r="G22" s="42"/>
      <c r="J22" s="115">
        <v>10</v>
      </c>
      <c r="K22" s="83">
        <v>0</v>
      </c>
      <c r="P22" s="38" t="s">
        <v>58</v>
      </c>
      <c r="Q22" s="116">
        <v>1</v>
      </c>
      <c r="R22" s="64">
        <v>2</v>
      </c>
      <c r="S22" s="64">
        <v>3</v>
      </c>
      <c r="T22" s="64">
        <v>4</v>
      </c>
      <c r="U22" s="64">
        <v>5</v>
      </c>
      <c r="V22" s="64">
        <v>6</v>
      </c>
      <c r="W22" s="64">
        <v>7</v>
      </c>
      <c r="X22" s="64">
        <v>8</v>
      </c>
      <c r="Y22" s="64">
        <v>9</v>
      </c>
      <c r="Z22" s="117">
        <v>10</v>
      </c>
    </row>
    <row r="23" spans="1:26">
      <c r="A23" s="196" t="s">
        <v>77</v>
      </c>
      <c r="B23" s="198"/>
      <c r="C23" s="30">
        <v>0.06</v>
      </c>
      <c r="D23" s="3"/>
      <c r="E23" s="138"/>
      <c r="F23" s="138"/>
      <c r="G23" s="15"/>
      <c r="H23" s="13"/>
      <c r="I23" s="13"/>
      <c r="J23" s="15"/>
      <c r="K23" s="18"/>
      <c r="P23" s="12"/>
      <c r="Q23" s="51"/>
      <c r="R23" s="51"/>
      <c r="S23" s="51"/>
      <c r="T23" s="51"/>
      <c r="U23" s="51"/>
      <c r="V23" s="51"/>
      <c r="W23" s="51"/>
      <c r="X23" s="51"/>
      <c r="Y23" s="51"/>
      <c r="Z23" s="51"/>
    </row>
    <row r="24" spans="1:26">
      <c r="A24" s="150" t="s">
        <v>19</v>
      </c>
      <c r="B24" s="151"/>
      <c r="C24" s="151"/>
      <c r="D24" s="151"/>
      <c r="E24" s="151"/>
      <c r="F24" s="151"/>
      <c r="G24" s="151"/>
      <c r="H24" s="151"/>
      <c r="I24" s="151"/>
      <c r="J24" s="151"/>
      <c r="K24" s="152"/>
      <c r="P24" s="12" t="s">
        <v>14</v>
      </c>
      <c r="Q24" s="92">
        <f>+$K$6*$E10</f>
        <v>10500</v>
      </c>
      <c r="R24" s="92">
        <f>+$K$6*$E11</f>
        <v>19500</v>
      </c>
      <c r="S24" s="92">
        <f>+$K$6*$E12</f>
        <v>25500</v>
      </c>
      <c r="T24" s="92">
        <f>+$K$6*$E13</f>
        <v>28500</v>
      </c>
      <c r="U24" s="92">
        <f>+$K$6*$E14</f>
        <v>28500</v>
      </c>
      <c r="V24" s="92">
        <f>+$K$6*$E15</f>
        <v>28500</v>
      </c>
      <c r="W24" s="92">
        <f>+$K$6*$E16</f>
        <v>28500</v>
      </c>
      <c r="X24" s="92">
        <f>+$K$6*$E17</f>
        <v>28500</v>
      </c>
      <c r="Y24" s="92">
        <f>+$K$6*$E18</f>
        <v>28500</v>
      </c>
      <c r="Z24" s="92">
        <f>+$K$6*$E19</f>
        <v>28500</v>
      </c>
    </row>
    <row r="25" spans="1:26" ht="15">
      <c r="A25" s="23" t="s">
        <v>53</v>
      </c>
      <c r="B25" s="21">
        <v>1</v>
      </c>
      <c r="C25" s="21">
        <v>2</v>
      </c>
      <c r="D25" s="21">
        <v>3</v>
      </c>
      <c r="E25" s="21">
        <v>4</v>
      </c>
      <c r="F25" s="21">
        <v>5</v>
      </c>
      <c r="G25" s="21">
        <v>6</v>
      </c>
      <c r="H25" s="21">
        <v>7</v>
      </c>
      <c r="I25" s="21">
        <v>8</v>
      </c>
      <c r="J25" s="21">
        <v>9</v>
      </c>
      <c r="K25" s="118">
        <v>10</v>
      </c>
      <c r="P25" s="126" t="s">
        <v>7</v>
      </c>
      <c r="Q25" s="94">
        <f>$K$7*$F10</f>
        <v>0</v>
      </c>
      <c r="R25" s="94">
        <f>$K$7*$F11</f>
        <v>8000</v>
      </c>
      <c r="S25" s="94">
        <f>$K$7*$F12</f>
        <v>16000</v>
      </c>
      <c r="T25" s="94">
        <f>$K$7*$F13</f>
        <v>19000</v>
      </c>
      <c r="U25" s="94">
        <f>$K$7*$F14</f>
        <v>19000</v>
      </c>
      <c r="V25" s="94">
        <f>$K$7*$F15</f>
        <v>19000</v>
      </c>
      <c r="W25" s="94">
        <f>$K$7*$F16</f>
        <v>19000</v>
      </c>
      <c r="X25" s="94">
        <f>$K$7*$F17</f>
        <v>19000</v>
      </c>
      <c r="Y25" s="94">
        <f>$K$7*$F18</f>
        <v>19000</v>
      </c>
      <c r="Z25" s="94">
        <f>$K$7*$F19</f>
        <v>19000</v>
      </c>
    </row>
    <row r="26" spans="1:26">
      <c r="A26" s="23" t="s">
        <v>90</v>
      </c>
      <c r="B26" s="3"/>
      <c r="C26" s="3"/>
      <c r="D26" s="3"/>
      <c r="E26" s="3"/>
      <c r="F26" s="3"/>
      <c r="G26" s="3"/>
      <c r="H26" s="3"/>
      <c r="I26" s="3"/>
      <c r="J26" s="3"/>
      <c r="K26" s="4"/>
      <c r="P26" s="21" t="s">
        <v>81</v>
      </c>
      <c r="Q26" s="46">
        <f>SUM(Q23:Q25)</f>
        <v>10500</v>
      </c>
      <c r="R26" s="46">
        <f t="shared" ref="R26:Z26" si="4">SUM(R23:R25)</f>
        <v>27500</v>
      </c>
      <c r="S26" s="46">
        <f t="shared" si="4"/>
        <v>41500</v>
      </c>
      <c r="T26" s="46">
        <f t="shared" si="4"/>
        <v>47500</v>
      </c>
      <c r="U26" s="46">
        <f t="shared" si="4"/>
        <v>47500</v>
      </c>
      <c r="V26" s="46">
        <f t="shared" si="4"/>
        <v>47500</v>
      </c>
      <c r="W26" s="46">
        <f t="shared" si="4"/>
        <v>47500</v>
      </c>
      <c r="X26" s="46">
        <f t="shared" si="4"/>
        <v>47500</v>
      </c>
      <c r="Y26" s="46">
        <f t="shared" si="4"/>
        <v>47500</v>
      </c>
      <c r="Z26" s="46">
        <f t="shared" si="4"/>
        <v>47500</v>
      </c>
    </row>
    <row r="27" spans="1:26">
      <c r="A27" s="23" t="s">
        <v>89</v>
      </c>
      <c r="B27" s="74">
        <f>IF($F$6&lt;=B25,$M10*$K$5,0)</f>
        <v>0</v>
      </c>
      <c r="C27" s="74">
        <f>IF($F$6&lt;=C25,$M11*$K$5,0)</f>
        <v>78000</v>
      </c>
      <c r="D27" s="74">
        <f>IF($F$6&lt;=D25,$M12*$K$5,0)</f>
        <v>78000</v>
      </c>
      <c r="E27" s="74">
        <f>IF($F$6&lt;=E25,$M13*$K$5,0)</f>
        <v>78000</v>
      </c>
      <c r="F27" s="74">
        <f>IF($F$6&lt;=F25,$M14*$K$5,0)</f>
        <v>81900</v>
      </c>
      <c r="G27" s="74">
        <f>IF($F$6&lt;=G25,$M15*$K$5,0)</f>
        <v>81900</v>
      </c>
      <c r="H27" s="74">
        <f>IF($F$6&lt;=H25,$M16*$K$5,0)</f>
        <v>81900</v>
      </c>
      <c r="I27" s="74">
        <f>IF($F$6&lt;=I25,$M17*$K$5,0)</f>
        <v>81900</v>
      </c>
      <c r="J27" s="74">
        <f>IF($F$6&lt;=J25,$M18*$K$5,0)</f>
        <v>81900</v>
      </c>
      <c r="K27" s="75">
        <f>IF($F$6&lt;=K25,$M19*$K$5,0)</f>
        <v>85995</v>
      </c>
      <c r="P27" s="13"/>
      <c r="Q27" s="46"/>
      <c r="R27" s="47"/>
      <c r="S27" s="29"/>
      <c r="T27" s="48"/>
      <c r="U27" s="29"/>
      <c r="V27" s="48"/>
      <c r="W27" s="29"/>
      <c r="X27" s="48"/>
      <c r="Y27" s="3"/>
    </row>
    <row r="28" spans="1:26">
      <c r="A28" s="119" t="s">
        <v>68</v>
      </c>
      <c r="B28" s="89">
        <f>$N10*$K$6*$E10</f>
        <v>168000</v>
      </c>
      <c r="C28" s="89">
        <f>$N11*$K$6*$E11</f>
        <v>312000</v>
      </c>
      <c r="D28" s="89">
        <f>$N12*$K$6*$E12</f>
        <v>408000</v>
      </c>
      <c r="E28" s="89">
        <f>$N13*$K$6*$E13</f>
        <v>456000</v>
      </c>
      <c r="F28" s="89">
        <f>$N14*$K$6*$E14</f>
        <v>501600</v>
      </c>
      <c r="G28" s="89">
        <f>$N15*$K$6*$E15</f>
        <v>501600</v>
      </c>
      <c r="H28" s="89">
        <f>$N16*$K$6*$E16</f>
        <v>501600</v>
      </c>
      <c r="I28" s="89">
        <f>$N17*$K$6*$E17</f>
        <v>501600</v>
      </c>
      <c r="J28" s="89">
        <f>$N18*$K$6*$E18</f>
        <v>501600</v>
      </c>
      <c r="K28" s="90">
        <f>$N19*$K$6*$E19</f>
        <v>551760.00000000012</v>
      </c>
      <c r="P28" s="13"/>
      <c r="Q28" s="46"/>
      <c r="R28" s="47"/>
      <c r="S28" s="29"/>
      <c r="T28" s="48"/>
      <c r="U28" s="29"/>
      <c r="V28" s="48"/>
      <c r="W28" s="29"/>
      <c r="X28" s="48"/>
      <c r="Y28" s="3"/>
    </row>
    <row r="29" spans="1:26">
      <c r="A29" s="119" t="s">
        <v>15</v>
      </c>
      <c r="B29" s="76">
        <f>Q25*$N10</f>
        <v>0</v>
      </c>
      <c r="C29" s="76">
        <f>R25*$N11</f>
        <v>128000</v>
      </c>
      <c r="D29" s="76">
        <f>S25*$N12</f>
        <v>256000</v>
      </c>
      <c r="E29" s="76">
        <f>T25*$N13</f>
        <v>304000</v>
      </c>
      <c r="F29" s="76">
        <f>U25*$N14</f>
        <v>334400</v>
      </c>
      <c r="G29" s="76">
        <f>V25*$N15</f>
        <v>334400</v>
      </c>
      <c r="H29" s="76">
        <f>W25*$N16</f>
        <v>334400</v>
      </c>
      <c r="I29" s="76">
        <f>X25*$N17</f>
        <v>334400</v>
      </c>
      <c r="J29" s="76">
        <f>Y25*$N18</f>
        <v>334400</v>
      </c>
      <c r="K29" s="77">
        <f>Z25*$N19</f>
        <v>367840.00000000006</v>
      </c>
      <c r="P29" s="13"/>
      <c r="Q29" s="46"/>
      <c r="R29" s="47"/>
      <c r="S29" s="29"/>
      <c r="T29" s="48"/>
      <c r="U29" s="29"/>
      <c r="V29" s="48"/>
      <c r="W29" s="29"/>
      <c r="X29" s="48"/>
      <c r="Y29" s="3"/>
    </row>
    <row r="30" spans="1:26">
      <c r="A30" s="23" t="s">
        <v>20</v>
      </c>
      <c r="B30" s="78">
        <f>SUM(B27:B29)</f>
        <v>168000</v>
      </c>
      <c r="C30" s="78">
        <f t="shared" ref="C30:K30" si="5">SUM(C27:C29)</f>
        <v>518000</v>
      </c>
      <c r="D30" s="78">
        <f t="shared" si="5"/>
        <v>742000</v>
      </c>
      <c r="E30" s="78">
        <f t="shared" si="5"/>
        <v>838000</v>
      </c>
      <c r="F30" s="78">
        <f t="shared" si="5"/>
        <v>917900</v>
      </c>
      <c r="G30" s="78">
        <f t="shared" si="5"/>
        <v>917900</v>
      </c>
      <c r="H30" s="78">
        <f t="shared" si="5"/>
        <v>917900</v>
      </c>
      <c r="I30" s="78">
        <f t="shared" si="5"/>
        <v>917900</v>
      </c>
      <c r="J30" s="78">
        <f t="shared" si="5"/>
        <v>917900</v>
      </c>
      <c r="K30" s="79">
        <f t="shared" si="5"/>
        <v>1005595.0000000002</v>
      </c>
      <c r="P30" s="13"/>
      <c r="Q30" s="46"/>
      <c r="R30" s="47"/>
      <c r="S30" s="29"/>
      <c r="T30" s="48"/>
      <c r="U30" s="29"/>
      <c r="V30" s="48"/>
      <c r="W30" s="29"/>
      <c r="X30" s="48"/>
      <c r="Y30" s="3"/>
    </row>
    <row r="31" spans="1:26">
      <c r="A31" s="23" t="s">
        <v>59</v>
      </c>
      <c r="B31" s="80"/>
      <c r="C31" s="80"/>
      <c r="D31" s="80"/>
      <c r="E31" s="80"/>
      <c r="F31" s="80"/>
      <c r="G31" s="80"/>
      <c r="H31" s="80"/>
      <c r="I31" s="80"/>
      <c r="J31" s="80"/>
      <c r="K31" s="81"/>
      <c r="P31" s="13"/>
      <c r="Q31" s="46"/>
      <c r="R31" s="47"/>
      <c r="S31" s="29"/>
      <c r="T31" s="48"/>
      <c r="U31" s="29"/>
      <c r="V31" s="48"/>
      <c r="W31" s="29"/>
      <c r="X31" s="48"/>
      <c r="Y31" s="3"/>
    </row>
    <row r="32" spans="1:26">
      <c r="A32" s="23" t="s">
        <v>27</v>
      </c>
      <c r="B32" s="78">
        <f>$R10*Q26</f>
        <v>26250</v>
      </c>
      <c r="C32" s="78">
        <f>$R11*R26</f>
        <v>68750</v>
      </c>
      <c r="D32" s="78">
        <f>$R12*S26</f>
        <v>103750</v>
      </c>
      <c r="E32" s="78">
        <f>$R13*T26</f>
        <v>118750</v>
      </c>
      <c r="F32" s="78">
        <f>$R14*U26</f>
        <v>118750</v>
      </c>
      <c r="G32" s="78">
        <f>$R15*V26</f>
        <v>118750</v>
      </c>
      <c r="H32" s="78">
        <f>$R16*W26</f>
        <v>118750</v>
      </c>
      <c r="I32" s="78">
        <f>$R17*X26</f>
        <v>118750</v>
      </c>
      <c r="J32" s="78">
        <f>$R18*Y26</f>
        <v>118750</v>
      </c>
      <c r="K32" s="79">
        <f>$R19*Z26</f>
        <v>118750</v>
      </c>
      <c r="P32" s="13"/>
      <c r="Q32" s="46"/>
      <c r="R32" s="47"/>
      <c r="S32" s="29"/>
      <c r="T32" s="48"/>
      <c r="U32" s="29"/>
      <c r="V32" s="48"/>
      <c r="W32" s="29"/>
      <c r="X32" s="48"/>
      <c r="Y32" s="3"/>
    </row>
    <row r="33" spans="1:25" ht="15">
      <c r="A33" s="23" t="s">
        <v>28</v>
      </c>
      <c r="B33" s="99">
        <f>IF(Q25=0,Q10*($K$5+$K$6),Q10*$K$8)</f>
        <v>90000</v>
      </c>
      <c r="C33" s="99">
        <f>IF(R25=0,$Q11*($K$5+$K$6),$Q11*$K$8)</f>
        <v>140000</v>
      </c>
      <c r="D33" s="99">
        <f>IF(S25=0,$Q12*($K$5+$K$6),$Q12*$K$8)</f>
        <v>140000</v>
      </c>
      <c r="E33" s="99">
        <f>IF(T25=0,$Q13*($K$5+$K$6),$Q13*$K$8)</f>
        <v>140000</v>
      </c>
      <c r="F33" s="99">
        <f>IF(U25=0,$Q14*($K$5+$K$6),$Q14*$K$8)</f>
        <v>140000</v>
      </c>
      <c r="G33" s="99">
        <f>IF(V25=0,$Q15*($K$5+$K$6),$Q15*$K$8)</f>
        <v>140000</v>
      </c>
      <c r="H33" s="99">
        <f>IF(W25=0,$Q16*($K$5+$K$6),$Q16*$K$8)</f>
        <v>140000</v>
      </c>
      <c r="I33" s="99">
        <f>IF(X25=0,$Q17*($K$5+$K$6),$Q17*$K$8)</f>
        <v>140000</v>
      </c>
      <c r="J33" s="99">
        <f>IF(Y25=0,$Q18*($K$5+$K$6),$Q18*$K$8)</f>
        <v>140000</v>
      </c>
      <c r="K33" s="97">
        <f>IF(Z25=0,$Q19*($K$5+$K$6),$Q19*$K$8)</f>
        <v>140000</v>
      </c>
      <c r="P33" s="13"/>
      <c r="Q33" s="46"/>
      <c r="R33" s="47"/>
      <c r="S33" s="29"/>
      <c r="T33" s="48"/>
      <c r="U33" s="29"/>
      <c r="V33" s="48"/>
      <c r="W33" s="29"/>
      <c r="X33" s="48"/>
      <c r="Y33" s="3"/>
    </row>
    <row r="34" spans="1:25">
      <c r="A34" s="23" t="s">
        <v>60</v>
      </c>
      <c r="B34" s="78">
        <f t="shared" ref="B34:K34" si="6">SUM(B32:B33)</f>
        <v>116250</v>
      </c>
      <c r="C34" s="78">
        <f t="shared" si="6"/>
        <v>208750</v>
      </c>
      <c r="D34" s="78">
        <f t="shared" si="6"/>
        <v>243750</v>
      </c>
      <c r="E34" s="78">
        <f t="shared" si="6"/>
        <v>258750</v>
      </c>
      <c r="F34" s="78">
        <f t="shared" si="6"/>
        <v>258750</v>
      </c>
      <c r="G34" s="78">
        <f t="shared" si="6"/>
        <v>258750</v>
      </c>
      <c r="H34" s="78">
        <f t="shared" si="6"/>
        <v>258750</v>
      </c>
      <c r="I34" s="78">
        <f t="shared" si="6"/>
        <v>258750</v>
      </c>
      <c r="J34" s="78">
        <f t="shared" si="6"/>
        <v>258750</v>
      </c>
      <c r="K34" s="79">
        <f t="shared" si="6"/>
        <v>258750</v>
      </c>
      <c r="P34" s="13"/>
      <c r="Q34" s="46"/>
      <c r="R34" s="47"/>
      <c r="S34" s="29"/>
      <c r="T34" s="48"/>
      <c r="U34" s="29"/>
      <c r="V34" s="48"/>
      <c r="W34" s="29"/>
      <c r="X34" s="48"/>
      <c r="Y34" s="3"/>
    </row>
    <row r="35" spans="1:25">
      <c r="A35" s="8"/>
      <c r="B35" s="80"/>
      <c r="C35" s="80"/>
      <c r="D35" s="80"/>
      <c r="E35" s="80"/>
      <c r="F35" s="80"/>
      <c r="G35" s="80"/>
      <c r="H35" s="80"/>
      <c r="I35" s="80"/>
      <c r="J35" s="80"/>
      <c r="K35" s="81"/>
      <c r="P35" s="13"/>
      <c r="Q35" s="46"/>
      <c r="R35" s="47"/>
      <c r="S35" s="29"/>
      <c r="T35" s="48"/>
      <c r="U35" s="29"/>
      <c r="V35" s="48"/>
      <c r="W35" s="29"/>
      <c r="X35" s="48"/>
      <c r="Y35" s="3"/>
    </row>
    <row r="36" spans="1:25">
      <c r="A36" s="119" t="s">
        <v>48</v>
      </c>
      <c r="B36" s="78">
        <f t="shared" ref="B36:K36" si="7">B30-B34</f>
        <v>51750</v>
      </c>
      <c r="C36" s="78">
        <f t="shared" si="7"/>
        <v>309250</v>
      </c>
      <c r="D36" s="78">
        <f t="shared" si="7"/>
        <v>498250</v>
      </c>
      <c r="E36" s="78">
        <f t="shared" si="7"/>
        <v>579250</v>
      </c>
      <c r="F36" s="78">
        <f t="shared" si="7"/>
        <v>659150</v>
      </c>
      <c r="G36" s="78">
        <f t="shared" si="7"/>
        <v>659150</v>
      </c>
      <c r="H36" s="78">
        <f t="shared" si="7"/>
        <v>659150</v>
      </c>
      <c r="I36" s="78">
        <f t="shared" si="7"/>
        <v>659150</v>
      </c>
      <c r="J36" s="78">
        <f t="shared" si="7"/>
        <v>659150</v>
      </c>
      <c r="K36" s="79">
        <f t="shared" si="7"/>
        <v>746845.00000000023</v>
      </c>
      <c r="P36" s="13"/>
      <c r="Q36" s="46"/>
      <c r="R36" s="47"/>
      <c r="S36" s="29"/>
      <c r="T36" s="48"/>
      <c r="U36" s="29"/>
      <c r="V36" s="48"/>
      <c r="W36" s="29"/>
      <c r="X36" s="48"/>
      <c r="Y36" s="3"/>
    </row>
    <row r="37" spans="1:25">
      <c r="A37" s="23" t="s">
        <v>61</v>
      </c>
      <c r="B37" s="80"/>
      <c r="C37" s="80"/>
      <c r="D37" s="80"/>
      <c r="E37" s="80"/>
      <c r="F37" s="80"/>
      <c r="G37" s="80"/>
      <c r="H37" s="80"/>
      <c r="I37" s="80"/>
      <c r="J37" s="80"/>
      <c r="K37" s="105">
        <f>(K36/C22)-(K36/C22)*(C23)</f>
        <v>7020343.0000000019</v>
      </c>
      <c r="P37" s="13"/>
      <c r="Q37" s="46"/>
      <c r="R37" s="47"/>
      <c r="S37" s="29"/>
      <c r="T37" s="48"/>
      <c r="U37" s="29"/>
      <c r="V37" s="48"/>
      <c r="W37" s="29"/>
      <c r="X37" s="48"/>
      <c r="Y37" s="3"/>
    </row>
    <row r="38" spans="1:25" ht="15">
      <c r="A38" s="23" t="s">
        <v>93</v>
      </c>
      <c r="B38" s="73">
        <f>$K13</f>
        <v>1700000</v>
      </c>
      <c r="C38" s="73">
        <f>$K14</f>
        <v>0</v>
      </c>
      <c r="D38" s="73">
        <f>$K15</f>
        <v>0</v>
      </c>
      <c r="E38" s="73">
        <f>$K16</f>
        <v>0</v>
      </c>
      <c r="F38" s="73">
        <f>$K17</f>
        <v>0</v>
      </c>
      <c r="G38" s="73">
        <f>$K18</f>
        <v>0</v>
      </c>
      <c r="H38" s="73">
        <f>$K19</f>
        <v>0</v>
      </c>
      <c r="I38" s="73">
        <f>$K20</f>
        <v>0</v>
      </c>
      <c r="J38" s="73">
        <f>$K21</f>
        <v>0</v>
      </c>
      <c r="K38" s="88">
        <f>$K22</f>
        <v>0</v>
      </c>
      <c r="P38" s="13"/>
      <c r="Q38" s="46"/>
      <c r="R38" s="47"/>
      <c r="S38" s="29"/>
      <c r="T38" s="48"/>
      <c r="U38" s="29"/>
      <c r="V38" s="48"/>
      <c r="W38" s="29"/>
      <c r="X38" s="48"/>
      <c r="Y38" s="3"/>
    </row>
    <row r="39" spans="1:25">
      <c r="A39" s="121" t="s">
        <v>75</v>
      </c>
      <c r="B39" s="82">
        <f t="shared" ref="B39:K39" si="8">(B36+B37)-B38</f>
        <v>-1648250</v>
      </c>
      <c r="C39" s="82">
        <f t="shared" si="8"/>
        <v>309250</v>
      </c>
      <c r="D39" s="82">
        <f t="shared" si="8"/>
        <v>498250</v>
      </c>
      <c r="E39" s="82">
        <f t="shared" si="8"/>
        <v>579250</v>
      </c>
      <c r="F39" s="82">
        <f t="shared" si="8"/>
        <v>659150</v>
      </c>
      <c r="G39" s="82">
        <f t="shared" si="8"/>
        <v>659150</v>
      </c>
      <c r="H39" s="82">
        <f t="shared" si="8"/>
        <v>659150</v>
      </c>
      <c r="I39" s="82">
        <f t="shared" si="8"/>
        <v>659150</v>
      </c>
      <c r="J39" s="82">
        <f t="shared" si="8"/>
        <v>659150</v>
      </c>
      <c r="K39" s="100">
        <f t="shared" si="8"/>
        <v>7767188.0000000019</v>
      </c>
      <c r="P39" s="13"/>
      <c r="Q39" s="46"/>
      <c r="R39" s="47"/>
      <c r="S39" s="29"/>
      <c r="T39" s="48"/>
      <c r="U39" s="29"/>
      <c r="V39" s="48"/>
      <c r="W39" s="29"/>
      <c r="X39" s="48"/>
      <c r="Y39" s="3"/>
    </row>
    <row r="40" spans="1:25">
      <c r="A40" s="8"/>
      <c r="C40" s="122" t="s">
        <v>50</v>
      </c>
      <c r="E40" s="21" t="s">
        <v>51</v>
      </c>
      <c r="G40" s="178" t="s">
        <v>1</v>
      </c>
      <c r="H40" s="178"/>
      <c r="I40" s="2" t="s">
        <v>6</v>
      </c>
      <c r="J40" s="178" t="s">
        <v>92</v>
      </c>
      <c r="K40" s="202"/>
      <c r="P40" s="13"/>
      <c r="Q40" s="46"/>
      <c r="R40" s="47"/>
      <c r="S40" s="29"/>
      <c r="T40" s="48"/>
      <c r="U40" s="29"/>
      <c r="V40" s="48"/>
      <c r="W40" s="29"/>
      <c r="X40" s="48"/>
      <c r="Y40" s="3"/>
    </row>
    <row r="41" spans="1:25">
      <c r="A41" s="23" t="s">
        <v>49</v>
      </c>
      <c r="C41" s="146">
        <f>C21</f>
        <v>0.1</v>
      </c>
      <c r="E41" s="9">
        <f>NPV(C41,B39:K39)</f>
        <v>4228378.5157312434</v>
      </c>
      <c r="G41" s="186">
        <f>K12</f>
        <v>750000</v>
      </c>
      <c r="H41" s="186"/>
      <c r="I41" s="3"/>
      <c r="J41" s="164">
        <f>E41-G41</f>
        <v>3478378.5157312434</v>
      </c>
      <c r="K41" s="199"/>
      <c r="P41" s="13"/>
      <c r="Q41" s="46"/>
      <c r="R41" s="47"/>
      <c r="S41" s="37"/>
      <c r="T41" s="48"/>
      <c r="U41" s="29"/>
      <c r="V41" s="48"/>
      <c r="W41" s="29"/>
      <c r="X41" s="48"/>
      <c r="Y41" s="3"/>
    </row>
    <row r="42" spans="1:25">
      <c r="A42" s="23" t="s">
        <v>49</v>
      </c>
      <c r="C42" s="146">
        <f>D21</f>
        <v>0.11</v>
      </c>
      <c r="E42" s="9">
        <f>NPV(C42,B39:K39)</f>
        <v>3852221.2120664888</v>
      </c>
      <c r="G42" s="186">
        <f>K12</f>
        <v>750000</v>
      </c>
      <c r="H42" s="186"/>
      <c r="I42" s="3"/>
      <c r="J42" s="164">
        <f>E42-G42</f>
        <v>3102221.2120664888</v>
      </c>
      <c r="K42" s="199"/>
      <c r="P42" s="3"/>
      <c r="Q42" s="49"/>
      <c r="R42" s="10"/>
      <c r="S42" s="50"/>
      <c r="T42" s="48"/>
      <c r="U42" s="3"/>
      <c r="V42" s="48"/>
      <c r="W42" s="3"/>
      <c r="X42" s="48"/>
      <c r="Y42" s="3"/>
    </row>
    <row r="43" spans="1:25" ht="13.8" thickBot="1">
      <c r="A43" s="123" t="s">
        <v>49</v>
      </c>
      <c r="B43" s="5"/>
      <c r="C43" s="147">
        <f>E21</f>
        <v>0.12</v>
      </c>
      <c r="D43" s="5"/>
      <c r="E43" s="11">
        <f>NPV(C43,B39:K39)</f>
        <v>3508522.4643252804</v>
      </c>
      <c r="F43" s="5"/>
      <c r="G43" s="187">
        <f>K12</f>
        <v>750000</v>
      </c>
      <c r="H43" s="187"/>
      <c r="I43" s="5"/>
      <c r="J43" s="166">
        <f>E43-G43</f>
        <v>2758522.4643252804</v>
      </c>
      <c r="K43" s="200"/>
    </row>
    <row r="46" spans="1:25">
      <c r="A46" s="124" t="s">
        <v>95</v>
      </c>
    </row>
    <row r="47" spans="1:25">
      <c r="A47" s="124" t="s">
        <v>98</v>
      </c>
    </row>
    <row r="48" spans="1:25">
      <c r="A48" s="124" t="s">
        <v>100</v>
      </c>
    </row>
    <row r="49" spans="1:7">
      <c r="A49" s="124" t="s">
        <v>0</v>
      </c>
    </row>
    <row r="50" spans="1:7">
      <c r="A50" s="124" t="s">
        <v>3</v>
      </c>
    </row>
    <row r="52" spans="1:7">
      <c r="A52" s="126" t="s">
        <v>4</v>
      </c>
    </row>
    <row r="53" spans="1:7">
      <c r="A53" s="124" t="s">
        <v>5</v>
      </c>
      <c r="D53" s="128">
        <v>10</v>
      </c>
      <c r="E53" s="129">
        <v>30000</v>
      </c>
      <c r="F53" s="124" t="s">
        <v>6</v>
      </c>
      <c r="G53" s="96">
        <f>E53*D53</f>
        <v>300000</v>
      </c>
    </row>
    <row r="55" spans="1:7">
      <c r="A55" s="126" t="s">
        <v>7</v>
      </c>
    </row>
    <row r="56" spans="1:7">
      <c r="B56" s="124" t="s">
        <v>8</v>
      </c>
      <c r="C56" s="124" t="s">
        <v>9</v>
      </c>
      <c r="D56" s="124" t="s">
        <v>10</v>
      </c>
    </row>
    <row r="57" spans="1:7">
      <c r="A57" s="124" t="s">
        <v>11</v>
      </c>
      <c r="B57" s="130">
        <v>70</v>
      </c>
      <c r="C57" s="131">
        <v>20000</v>
      </c>
      <c r="D57" s="95">
        <f>B57*C57</f>
        <v>1400000</v>
      </c>
    </row>
  </sheetData>
  <mergeCells count="19">
    <mergeCell ref="A2:K2"/>
    <mergeCell ref="A7:C7"/>
    <mergeCell ref="D8:F8"/>
    <mergeCell ref="A8:B8"/>
    <mergeCell ref="G7:I7"/>
    <mergeCell ref="G8:I8"/>
    <mergeCell ref="J10:K10"/>
    <mergeCell ref="J40:K40"/>
    <mergeCell ref="J41:K41"/>
    <mergeCell ref="J42:K42"/>
    <mergeCell ref="A20:B20"/>
    <mergeCell ref="A21:B21"/>
    <mergeCell ref="A22:B22"/>
    <mergeCell ref="A23:B23"/>
    <mergeCell ref="J43:K43"/>
    <mergeCell ref="G40:H40"/>
    <mergeCell ref="G41:H41"/>
    <mergeCell ref="G42:H42"/>
    <mergeCell ref="G43:H43"/>
  </mergeCells>
  <phoneticPr fontId="0" type="noConversion"/>
  <pageMargins left="0.25" right="0.25" top="0.5" bottom="0.5" header="0.5" footer="0.5"/>
  <pageSetup scale="8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57"/>
  <sheetViews>
    <sheetView showGridLines="0" tabSelected="1" topLeftCell="A16" workbookViewId="0">
      <selection activeCell="G34" sqref="G33:G34"/>
    </sheetView>
  </sheetViews>
  <sheetFormatPr defaultColWidth="8.77734375" defaultRowHeight="13.2"/>
  <cols>
    <col min="1" max="1" width="21.44140625" customWidth="1"/>
    <col min="2" max="2" width="11.33203125" customWidth="1"/>
    <col min="3" max="3" width="11.6640625" customWidth="1"/>
    <col min="4" max="4" width="13.77734375" bestFit="1" customWidth="1"/>
    <col min="5" max="6" width="11.33203125" bestFit="1" customWidth="1"/>
    <col min="7" max="7" width="13.44140625" customWidth="1"/>
    <col min="8" max="9" width="11.33203125" bestFit="1" customWidth="1"/>
    <col min="10" max="10" width="13.44140625" customWidth="1"/>
    <col min="11" max="11" width="11.109375" customWidth="1"/>
    <col min="12" max="13" width="8.77734375" customWidth="1"/>
    <col min="14" max="14" width="11.5546875" customWidth="1"/>
    <col min="15" max="15" width="4" customWidth="1"/>
    <col min="16" max="16" width="8.77734375" customWidth="1"/>
    <col min="17" max="17" width="9.33203125" bestFit="1" customWidth="1"/>
  </cols>
  <sheetData>
    <row r="1" spans="1:25" ht="13.8" thickBot="1">
      <c r="A1" s="135" t="s">
        <v>102</v>
      </c>
    </row>
    <row r="2" spans="1:25" ht="13.8" thickBot="1">
      <c r="A2" s="168" t="s">
        <v>109</v>
      </c>
      <c r="B2" s="203"/>
      <c r="C2" s="203"/>
      <c r="D2" s="203"/>
      <c r="E2" s="203"/>
      <c r="F2" s="203"/>
      <c r="G2" s="203"/>
      <c r="H2" s="203"/>
      <c r="I2" s="203"/>
      <c r="J2" s="203"/>
      <c r="K2" s="204"/>
    </row>
    <row r="3" spans="1:25" ht="13.8" thickBot="1">
      <c r="A3" s="142" t="s">
        <v>33</v>
      </c>
      <c r="B3" s="143"/>
      <c r="C3" s="143"/>
      <c r="D3" s="143"/>
      <c r="E3" s="143"/>
      <c r="F3" s="143"/>
      <c r="G3" s="143"/>
      <c r="H3" s="143"/>
      <c r="I3" s="143"/>
      <c r="J3" s="143"/>
      <c r="K3" s="148"/>
    </row>
    <row r="4" spans="1:25">
      <c r="A4" s="149" t="s">
        <v>34</v>
      </c>
      <c r="C4" s="13"/>
      <c r="D4" s="16"/>
      <c r="E4" s="19" t="s">
        <v>40</v>
      </c>
      <c r="F4" s="35"/>
      <c r="G4" s="19" t="s">
        <v>86</v>
      </c>
      <c r="H4" s="13"/>
      <c r="I4" s="16"/>
      <c r="J4" s="141" t="s">
        <v>43</v>
      </c>
      <c r="K4" s="18"/>
      <c r="L4" s="107" t="s">
        <v>82</v>
      </c>
      <c r="M4" s="1"/>
      <c r="N4" s="1"/>
      <c r="O4" s="1"/>
      <c r="P4" s="1"/>
      <c r="Q4" s="1"/>
      <c r="R4" s="1"/>
      <c r="S4" s="6"/>
    </row>
    <row r="5" spans="1:25">
      <c r="A5" s="23" t="s">
        <v>35</v>
      </c>
      <c r="B5" s="12"/>
      <c r="C5" s="13"/>
      <c r="D5" s="36">
        <v>13</v>
      </c>
      <c r="E5" s="19" t="s">
        <v>84</v>
      </c>
      <c r="F5" s="35"/>
      <c r="G5" s="19" t="s">
        <v>32</v>
      </c>
      <c r="H5" s="163">
        <v>2.5</v>
      </c>
      <c r="I5" s="20" t="s">
        <v>42</v>
      </c>
      <c r="J5" s="15" t="s">
        <v>44</v>
      </c>
      <c r="K5" s="68">
        <v>6000</v>
      </c>
      <c r="L5" s="33"/>
      <c r="M5" s="3"/>
      <c r="N5" s="3"/>
      <c r="O5" s="3"/>
      <c r="P5" s="3"/>
      <c r="Q5" s="3"/>
      <c r="R5" s="3"/>
      <c r="S5" s="4"/>
    </row>
    <row r="6" spans="1:25">
      <c r="A6" s="23" t="s">
        <v>36</v>
      </c>
      <c r="B6" s="12"/>
      <c r="C6" s="13"/>
      <c r="D6" s="67">
        <v>16</v>
      </c>
      <c r="E6" s="12" t="s">
        <v>41</v>
      </c>
      <c r="F6" s="21">
        <v>2</v>
      </c>
      <c r="G6" s="19" t="s">
        <v>56</v>
      </c>
      <c r="H6" s="25">
        <v>2.5</v>
      </c>
      <c r="I6" s="20" t="s">
        <v>42</v>
      </c>
      <c r="J6" s="15" t="s">
        <v>71</v>
      </c>
      <c r="K6" s="91">
        <v>30000</v>
      </c>
      <c r="L6" s="33"/>
      <c r="M6" s="3"/>
      <c r="N6" s="3"/>
      <c r="O6" s="3"/>
      <c r="P6" s="3"/>
      <c r="Q6" s="3"/>
      <c r="R6" s="3"/>
      <c r="S6" s="4"/>
    </row>
    <row r="7" spans="1:25" ht="12.75" customHeight="1">
      <c r="A7" s="191" t="s">
        <v>69</v>
      </c>
      <c r="B7" s="192"/>
      <c r="C7" s="193"/>
      <c r="D7" s="84"/>
      <c r="E7" s="41"/>
      <c r="F7" s="41"/>
      <c r="G7" s="101"/>
      <c r="H7" s="39"/>
      <c r="I7" s="13"/>
      <c r="J7" s="15" t="s">
        <v>72</v>
      </c>
      <c r="K7" s="66">
        <v>20000</v>
      </c>
      <c r="L7" s="3"/>
      <c r="M7" s="3"/>
      <c r="N7" s="3"/>
      <c r="O7" s="3"/>
      <c r="P7" s="12"/>
      <c r="Q7" s="12"/>
      <c r="R7" s="33"/>
      <c r="S7" s="58"/>
      <c r="T7" s="7"/>
      <c r="U7" s="33"/>
      <c r="V7" s="7"/>
      <c r="W7" s="33"/>
      <c r="X7" s="7"/>
      <c r="Y7" s="3"/>
    </row>
    <row r="8" spans="1:25" ht="12.75" customHeight="1">
      <c r="A8" s="171" t="s">
        <v>74</v>
      </c>
      <c r="B8" s="173"/>
      <c r="C8" s="156" t="s">
        <v>63</v>
      </c>
      <c r="D8" s="205" t="s">
        <v>62</v>
      </c>
      <c r="E8" s="173"/>
      <c r="F8" s="188"/>
      <c r="G8" s="206" t="s">
        <v>70</v>
      </c>
      <c r="H8" s="207"/>
      <c r="I8" s="208"/>
      <c r="J8" s="19" t="s">
        <v>73</v>
      </c>
      <c r="K8" s="65">
        <f>SUM(K5:K7)</f>
        <v>56000</v>
      </c>
      <c r="L8" s="44"/>
      <c r="M8" s="12" t="s">
        <v>87</v>
      </c>
      <c r="N8" s="3"/>
      <c r="O8" s="3"/>
      <c r="P8" s="3"/>
      <c r="Q8" s="21" t="s">
        <v>86</v>
      </c>
      <c r="R8" s="45"/>
      <c r="S8" s="58"/>
      <c r="T8" s="33"/>
      <c r="U8" s="45"/>
      <c r="V8" s="33"/>
      <c r="W8" s="33"/>
      <c r="X8" s="33"/>
      <c r="Y8" s="3"/>
    </row>
    <row r="9" spans="1:25">
      <c r="A9" s="136" t="s">
        <v>53</v>
      </c>
      <c r="B9" s="21" t="s">
        <v>12</v>
      </c>
      <c r="C9" s="156" t="s">
        <v>12</v>
      </c>
      <c r="D9" s="14" t="s">
        <v>53</v>
      </c>
      <c r="E9" s="21" t="s">
        <v>14</v>
      </c>
      <c r="F9" s="159" t="s">
        <v>7</v>
      </c>
      <c r="G9" s="205" t="s">
        <v>53</v>
      </c>
      <c r="H9" s="173"/>
      <c r="I9" s="39" t="s">
        <v>83</v>
      </c>
      <c r="J9" s="19"/>
      <c r="K9" s="26"/>
      <c r="L9" s="111" t="s">
        <v>53</v>
      </c>
      <c r="M9" s="108" t="s">
        <v>84</v>
      </c>
      <c r="N9" s="109" t="s">
        <v>85</v>
      </c>
      <c r="O9" s="3"/>
      <c r="P9" s="108" t="s">
        <v>53</v>
      </c>
      <c r="Q9" s="52" t="s">
        <v>56</v>
      </c>
      <c r="R9" s="110" t="s">
        <v>55</v>
      </c>
      <c r="S9" s="59"/>
      <c r="T9" s="48"/>
      <c r="U9" s="29"/>
      <c r="V9" s="48"/>
      <c r="W9" s="29"/>
      <c r="X9" s="48"/>
      <c r="Y9" s="3"/>
    </row>
    <row r="10" spans="1:25">
      <c r="A10" s="136">
        <v>1</v>
      </c>
      <c r="B10" s="27">
        <v>0</v>
      </c>
      <c r="C10" s="27">
        <v>0</v>
      </c>
      <c r="D10" s="14">
        <v>1</v>
      </c>
      <c r="E10" s="27">
        <v>0.35</v>
      </c>
      <c r="F10" s="132">
        <v>0</v>
      </c>
      <c r="G10" s="205">
        <v>1</v>
      </c>
      <c r="H10" s="173"/>
      <c r="I10" s="27">
        <v>0</v>
      </c>
      <c r="J10" s="180" t="s">
        <v>23</v>
      </c>
      <c r="K10" s="181"/>
      <c r="L10" s="112">
        <v>1</v>
      </c>
      <c r="M10" s="54">
        <f>(D5*B10)+D5</f>
        <v>13</v>
      </c>
      <c r="N10" s="56">
        <f>(D6*C10)+D6</f>
        <v>16</v>
      </c>
      <c r="O10" s="3"/>
      <c r="P10" s="113">
        <v>1</v>
      </c>
      <c r="Q10" s="53">
        <f>(H6*I10)+H6</f>
        <v>2.5</v>
      </c>
      <c r="R10" s="57">
        <f>(H5*I10)+H5</f>
        <v>2.5</v>
      </c>
      <c r="S10" s="60"/>
      <c r="T10" s="48"/>
      <c r="U10" s="29"/>
      <c r="V10" s="48"/>
      <c r="W10" s="29"/>
      <c r="X10" s="48"/>
      <c r="Y10" s="3"/>
    </row>
    <row r="11" spans="1:25">
      <c r="A11" s="136">
        <v>2</v>
      </c>
      <c r="B11" s="27">
        <v>0</v>
      </c>
      <c r="C11" s="27">
        <v>0</v>
      </c>
      <c r="D11" s="14">
        <v>2</v>
      </c>
      <c r="E11" s="27">
        <v>0.65</v>
      </c>
      <c r="F11" s="132">
        <v>0</v>
      </c>
      <c r="G11" s="205">
        <v>2</v>
      </c>
      <c r="H11" s="173"/>
      <c r="I11" s="27">
        <v>0</v>
      </c>
      <c r="J11" s="70" t="s">
        <v>53</v>
      </c>
      <c r="K11" s="72" t="s">
        <v>94</v>
      </c>
      <c r="L11" s="112">
        <v>2</v>
      </c>
      <c r="M11" s="54">
        <f t="shared" ref="M11:M19" si="0">(M10*B11)+M10</f>
        <v>13</v>
      </c>
      <c r="N11" s="56">
        <f t="shared" ref="N11:N19" si="1">(N10*C11)+N10</f>
        <v>16</v>
      </c>
      <c r="O11" s="3"/>
      <c r="P11" s="113">
        <v>2</v>
      </c>
      <c r="Q11" s="53">
        <f t="shared" ref="Q11:Q19" si="2">(Q10*I11)+Q10</f>
        <v>2.5</v>
      </c>
      <c r="R11" s="57">
        <f t="shared" ref="R11:R19" si="3">(R10*I11)+R10</f>
        <v>2.5</v>
      </c>
      <c r="S11" s="60"/>
      <c r="T11" s="48"/>
      <c r="U11" s="29"/>
      <c r="V11" s="48"/>
      <c r="W11" s="29"/>
      <c r="X11" s="48"/>
      <c r="Y11" s="3"/>
    </row>
    <row r="12" spans="1:25">
      <c r="A12" s="136">
        <v>3</v>
      </c>
      <c r="B12" s="27">
        <v>0</v>
      </c>
      <c r="C12" s="27">
        <v>0</v>
      </c>
      <c r="D12" s="14">
        <v>3</v>
      </c>
      <c r="E12" s="27">
        <v>0.85</v>
      </c>
      <c r="F12" s="132">
        <v>0</v>
      </c>
      <c r="G12" s="205">
        <v>3</v>
      </c>
      <c r="H12" s="173"/>
      <c r="I12" s="27">
        <v>0</v>
      </c>
      <c r="J12" s="69">
        <v>0</v>
      </c>
      <c r="K12" s="83">
        <v>750000</v>
      </c>
      <c r="L12" s="112">
        <v>3</v>
      </c>
      <c r="M12" s="54">
        <f t="shared" si="0"/>
        <v>13</v>
      </c>
      <c r="N12" s="56">
        <f t="shared" si="1"/>
        <v>16</v>
      </c>
      <c r="O12" s="3"/>
      <c r="P12" s="113">
        <v>3</v>
      </c>
      <c r="Q12" s="53">
        <f t="shared" si="2"/>
        <v>2.5</v>
      </c>
      <c r="R12" s="57">
        <f t="shared" si="3"/>
        <v>2.5</v>
      </c>
      <c r="S12" s="60"/>
      <c r="T12" s="48"/>
      <c r="U12" s="29"/>
      <c r="V12" s="48"/>
      <c r="W12" s="29"/>
      <c r="X12" s="48"/>
      <c r="Y12" s="3"/>
    </row>
    <row r="13" spans="1:25">
      <c r="A13" s="136">
        <v>4</v>
      </c>
      <c r="B13" s="27">
        <v>0</v>
      </c>
      <c r="C13" s="55">
        <v>0</v>
      </c>
      <c r="D13" s="14">
        <v>4</v>
      </c>
      <c r="E13" s="27">
        <v>0.95</v>
      </c>
      <c r="F13" s="132">
        <v>0</v>
      </c>
      <c r="G13" s="205">
        <v>4</v>
      </c>
      <c r="H13" s="173"/>
      <c r="I13" s="27">
        <v>0</v>
      </c>
      <c r="J13" s="69">
        <v>1</v>
      </c>
      <c r="K13" s="83">
        <v>0</v>
      </c>
      <c r="L13" s="112">
        <v>4</v>
      </c>
      <c r="M13" s="54">
        <f t="shared" si="0"/>
        <v>13</v>
      </c>
      <c r="N13" s="56">
        <f t="shared" si="1"/>
        <v>16</v>
      </c>
      <c r="O13" s="3"/>
      <c r="P13" s="113">
        <v>4</v>
      </c>
      <c r="Q13" s="53">
        <f t="shared" si="2"/>
        <v>2.5</v>
      </c>
      <c r="R13" s="57">
        <f t="shared" si="3"/>
        <v>2.5</v>
      </c>
      <c r="S13" s="60"/>
      <c r="T13" s="48"/>
      <c r="U13" s="29"/>
      <c r="V13" s="48"/>
      <c r="W13" s="29"/>
      <c r="X13" s="48"/>
      <c r="Y13" s="3"/>
    </row>
    <row r="14" spans="1:25">
      <c r="A14" s="136">
        <v>5</v>
      </c>
      <c r="B14" s="27">
        <v>0.05</v>
      </c>
      <c r="C14" s="27">
        <v>0.1</v>
      </c>
      <c r="D14" s="14">
        <v>5</v>
      </c>
      <c r="E14" s="27">
        <v>0.95</v>
      </c>
      <c r="F14" s="132">
        <v>0</v>
      </c>
      <c r="G14" s="205">
        <v>5</v>
      </c>
      <c r="H14" s="173"/>
      <c r="I14" s="27">
        <v>0</v>
      </c>
      <c r="J14" s="69">
        <v>2</v>
      </c>
      <c r="K14" s="83">
        <v>0</v>
      </c>
      <c r="L14" s="112">
        <v>5</v>
      </c>
      <c r="M14" s="54">
        <f t="shared" si="0"/>
        <v>13.65</v>
      </c>
      <c r="N14" s="56">
        <f t="shared" si="1"/>
        <v>17.600000000000001</v>
      </c>
      <c r="O14" s="3"/>
      <c r="P14" s="113">
        <v>5</v>
      </c>
      <c r="Q14" s="53">
        <f t="shared" si="2"/>
        <v>2.5</v>
      </c>
      <c r="R14" s="57">
        <f t="shared" si="3"/>
        <v>2.5</v>
      </c>
      <c r="S14" s="60"/>
      <c r="T14" s="48"/>
      <c r="U14" s="29"/>
      <c r="V14" s="48"/>
      <c r="W14" s="29"/>
      <c r="X14" s="48"/>
      <c r="Y14" s="3"/>
    </row>
    <row r="15" spans="1:25">
      <c r="A15" s="136">
        <v>6</v>
      </c>
      <c r="B15" s="55">
        <v>0</v>
      </c>
      <c r="C15" s="27">
        <v>0</v>
      </c>
      <c r="D15" s="14">
        <v>6</v>
      </c>
      <c r="E15" s="27">
        <v>0.95</v>
      </c>
      <c r="F15" s="132">
        <v>0.4</v>
      </c>
      <c r="G15" s="205">
        <v>6</v>
      </c>
      <c r="H15" s="173"/>
      <c r="I15" s="27">
        <v>0</v>
      </c>
      <c r="J15" s="69">
        <v>3</v>
      </c>
      <c r="K15" s="83">
        <v>0</v>
      </c>
      <c r="L15" s="112">
        <v>6</v>
      </c>
      <c r="M15" s="54">
        <f t="shared" si="0"/>
        <v>13.65</v>
      </c>
      <c r="N15" s="56">
        <f t="shared" si="1"/>
        <v>17.600000000000001</v>
      </c>
      <c r="O15" s="3"/>
      <c r="P15" s="113">
        <v>6</v>
      </c>
      <c r="Q15" s="53">
        <f t="shared" si="2"/>
        <v>2.5</v>
      </c>
      <c r="R15" s="57">
        <f t="shared" si="3"/>
        <v>2.5</v>
      </c>
      <c r="S15" s="60"/>
      <c r="T15" s="48"/>
      <c r="U15" s="29"/>
      <c r="V15" s="48"/>
      <c r="W15" s="29"/>
      <c r="X15" s="48"/>
      <c r="Y15" s="3"/>
    </row>
    <row r="16" spans="1:25">
      <c r="A16" s="136">
        <v>7</v>
      </c>
      <c r="B16" s="27">
        <v>0</v>
      </c>
      <c r="C16" s="27">
        <v>0</v>
      </c>
      <c r="D16" s="14">
        <v>7</v>
      </c>
      <c r="E16" s="27">
        <v>0.95</v>
      </c>
      <c r="F16" s="132">
        <v>0.8</v>
      </c>
      <c r="G16" s="205">
        <v>7</v>
      </c>
      <c r="H16" s="173"/>
      <c r="I16" s="27">
        <v>0</v>
      </c>
      <c r="J16" s="69">
        <v>4</v>
      </c>
      <c r="K16" s="83">
        <v>0</v>
      </c>
      <c r="L16" s="112">
        <v>7</v>
      </c>
      <c r="M16" s="54">
        <f t="shared" si="0"/>
        <v>13.65</v>
      </c>
      <c r="N16" s="56">
        <f t="shared" si="1"/>
        <v>17.600000000000001</v>
      </c>
      <c r="O16" s="3"/>
      <c r="P16" s="113">
        <v>7</v>
      </c>
      <c r="Q16" s="53">
        <f t="shared" si="2"/>
        <v>2.5</v>
      </c>
      <c r="R16" s="57">
        <f t="shared" si="3"/>
        <v>2.5</v>
      </c>
      <c r="S16" s="60"/>
      <c r="T16" s="48"/>
      <c r="U16" s="29"/>
      <c r="V16" s="48"/>
      <c r="W16" s="29"/>
      <c r="X16" s="48"/>
      <c r="Y16" s="3"/>
    </row>
    <row r="17" spans="1:26">
      <c r="A17" s="136">
        <v>8</v>
      </c>
      <c r="B17" s="27">
        <v>0</v>
      </c>
      <c r="C17" s="27">
        <v>0</v>
      </c>
      <c r="D17" s="14">
        <v>8</v>
      </c>
      <c r="E17" s="27">
        <v>0.95</v>
      </c>
      <c r="F17" s="132">
        <v>0.95</v>
      </c>
      <c r="G17" s="205">
        <v>8</v>
      </c>
      <c r="H17" s="173"/>
      <c r="I17" s="27">
        <v>0</v>
      </c>
      <c r="J17" s="69">
        <v>5</v>
      </c>
      <c r="K17" s="83">
        <v>1700000</v>
      </c>
      <c r="L17" s="112">
        <v>8</v>
      </c>
      <c r="M17" s="54">
        <f t="shared" si="0"/>
        <v>13.65</v>
      </c>
      <c r="N17" s="56">
        <f t="shared" si="1"/>
        <v>17.600000000000001</v>
      </c>
      <c r="O17" s="3"/>
      <c r="P17" s="113">
        <v>8</v>
      </c>
      <c r="Q17" s="53">
        <f t="shared" si="2"/>
        <v>2.5</v>
      </c>
      <c r="R17" s="57">
        <f t="shared" si="3"/>
        <v>2.5</v>
      </c>
      <c r="S17" s="60"/>
      <c r="T17" s="48"/>
      <c r="U17" s="29"/>
      <c r="V17" s="48"/>
      <c r="W17" s="29"/>
      <c r="X17" s="48"/>
      <c r="Y17" s="3"/>
    </row>
    <row r="18" spans="1:26">
      <c r="A18" s="136">
        <v>9</v>
      </c>
      <c r="B18" s="27">
        <v>0</v>
      </c>
      <c r="C18" s="27">
        <v>0</v>
      </c>
      <c r="D18" s="14">
        <v>9</v>
      </c>
      <c r="E18" s="27">
        <v>0.95</v>
      </c>
      <c r="F18" s="132">
        <v>0.95</v>
      </c>
      <c r="G18" s="205">
        <v>9</v>
      </c>
      <c r="H18" s="173"/>
      <c r="I18" s="27">
        <v>0</v>
      </c>
      <c r="J18" s="69">
        <v>6</v>
      </c>
      <c r="K18" s="83">
        <v>0</v>
      </c>
      <c r="L18" s="112">
        <v>9</v>
      </c>
      <c r="M18" s="54">
        <f t="shared" si="0"/>
        <v>13.65</v>
      </c>
      <c r="N18" s="56">
        <f t="shared" si="1"/>
        <v>17.600000000000001</v>
      </c>
      <c r="O18" s="3"/>
      <c r="P18" s="113">
        <v>9</v>
      </c>
      <c r="Q18" s="53">
        <f t="shared" si="2"/>
        <v>2.5</v>
      </c>
      <c r="R18" s="57">
        <f t="shared" si="3"/>
        <v>2.5</v>
      </c>
      <c r="S18" s="60"/>
      <c r="T18" s="48"/>
      <c r="U18" s="29"/>
      <c r="V18" s="48"/>
      <c r="W18" s="29"/>
      <c r="X18" s="48"/>
      <c r="Y18" s="3"/>
    </row>
    <row r="19" spans="1:26">
      <c r="A19" s="137">
        <v>10</v>
      </c>
      <c r="B19" s="27">
        <v>0.05</v>
      </c>
      <c r="C19" s="27">
        <v>0.1</v>
      </c>
      <c r="D19" s="32">
        <v>10</v>
      </c>
      <c r="E19" s="27">
        <v>0.95</v>
      </c>
      <c r="F19" s="132">
        <v>0.95</v>
      </c>
      <c r="G19" s="205">
        <v>10</v>
      </c>
      <c r="H19" s="173"/>
      <c r="I19" s="27">
        <v>0</v>
      </c>
      <c r="J19" s="69">
        <v>7</v>
      </c>
      <c r="K19" s="83">
        <v>0</v>
      </c>
      <c r="L19" s="112">
        <v>10</v>
      </c>
      <c r="M19" s="54">
        <f t="shared" si="0"/>
        <v>14.3325</v>
      </c>
      <c r="N19" s="56">
        <f t="shared" si="1"/>
        <v>19.360000000000003</v>
      </c>
      <c r="O19" s="3"/>
      <c r="P19" s="113">
        <v>10</v>
      </c>
      <c r="Q19" s="53">
        <f t="shared" si="2"/>
        <v>2.5</v>
      </c>
      <c r="R19" s="57">
        <f t="shared" si="3"/>
        <v>2.5</v>
      </c>
      <c r="S19" s="60"/>
      <c r="T19" s="48"/>
      <c r="U19" s="29"/>
      <c r="V19" s="48"/>
      <c r="W19" s="29"/>
      <c r="X19" s="48"/>
      <c r="Y19" s="3"/>
    </row>
    <row r="20" spans="1:26">
      <c r="A20" s="153" t="s">
        <v>38</v>
      </c>
      <c r="B20" s="154"/>
      <c r="C20" s="24" t="s">
        <v>78</v>
      </c>
      <c r="D20" s="24" t="s">
        <v>79</v>
      </c>
      <c r="E20" s="24" t="s">
        <v>80</v>
      </c>
      <c r="F20" s="24"/>
      <c r="G20" s="103"/>
      <c r="I20" s="27"/>
      <c r="J20" s="114">
        <v>8</v>
      </c>
      <c r="K20" s="83">
        <v>0</v>
      </c>
      <c r="O20" s="3"/>
      <c r="P20" s="13"/>
      <c r="Q20" s="46"/>
      <c r="R20" s="47"/>
      <c r="S20" s="61"/>
      <c r="T20" s="48"/>
      <c r="U20" s="29"/>
      <c r="V20" s="48"/>
      <c r="W20" s="29"/>
      <c r="X20" s="48"/>
      <c r="Y20" s="3"/>
    </row>
    <row r="21" spans="1:26">
      <c r="A21" s="120" t="s">
        <v>39</v>
      </c>
      <c r="B21" s="155"/>
      <c r="C21" s="30">
        <v>0.1</v>
      </c>
      <c r="D21" s="161">
        <v>0.11</v>
      </c>
      <c r="E21" s="161">
        <v>0.12</v>
      </c>
      <c r="F21" s="30"/>
      <c r="G21" s="42"/>
      <c r="J21" s="114">
        <v>9</v>
      </c>
      <c r="K21" s="83">
        <v>0</v>
      </c>
      <c r="O21" s="3"/>
      <c r="P21" s="13"/>
      <c r="Q21" s="46"/>
      <c r="R21" s="62" t="s">
        <v>17</v>
      </c>
      <c r="S21" s="61"/>
      <c r="T21" s="48"/>
      <c r="U21" s="29"/>
      <c r="V21" s="48"/>
      <c r="W21" s="29"/>
      <c r="X21" s="48"/>
      <c r="Y21" s="3"/>
    </row>
    <row r="22" spans="1:26">
      <c r="A22" s="119" t="s">
        <v>57</v>
      </c>
      <c r="B22" s="39"/>
      <c r="C22" s="161">
        <v>0.1</v>
      </c>
      <c r="D22" s="13"/>
      <c r="E22" s="13"/>
      <c r="F22" s="13"/>
      <c r="G22" s="42"/>
      <c r="J22" s="115">
        <v>10</v>
      </c>
      <c r="K22" s="83">
        <v>0</v>
      </c>
      <c r="P22" s="38" t="s">
        <v>58</v>
      </c>
      <c r="Q22" s="116">
        <v>1</v>
      </c>
      <c r="R22" s="64">
        <v>2</v>
      </c>
      <c r="S22" s="64">
        <v>3</v>
      </c>
      <c r="T22" s="64">
        <v>4</v>
      </c>
      <c r="U22" s="64">
        <v>5</v>
      </c>
      <c r="V22" s="64">
        <v>6</v>
      </c>
      <c r="W22" s="64">
        <v>7</v>
      </c>
      <c r="X22" s="64">
        <v>8</v>
      </c>
      <c r="Y22" s="64">
        <v>9</v>
      </c>
      <c r="Z22" s="117">
        <v>10</v>
      </c>
    </row>
    <row r="23" spans="1:26">
      <c r="A23" s="119" t="s">
        <v>77</v>
      </c>
      <c r="B23" s="39"/>
      <c r="C23" s="30">
        <v>0.06</v>
      </c>
      <c r="D23" s="13"/>
      <c r="E23" s="3"/>
      <c r="F23" s="16"/>
      <c r="G23" s="15"/>
      <c r="H23" s="13"/>
      <c r="I23" s="13"/>
      <c r="J23" s="15"/>
      <c r="K23" s="18"/>
      <c r="P23" s="12"/>
      <c r="Q23" s="51"/>
      <c r="R23" s="51"/>
      <c r="S23" s="51"/>
      <c r="T23" s="51"/>
      <c r="U23" s="51"/>
      <c r="V23" s="51"/>
      <c r="W23" s="51"/>
      <c r="X23" s="51"/>
      <c r="Y23" s="51"/>
      <c r="Z23" s="51"/>
    </row>
    <row r="24" spans="1:26">
      <c r="A24" s="150" t="s">
        <v>19</v>
      </c>
      <c r="B24" s="151"/>
      <c r="C24" s="151"/>
      <c r="D24" s="151"/>
      <c r="E24" s="151"/>
      <c r="F24" s="151"/>
      <c r="G24" s="151"/>
      <c r="H24" s="151"/>
      <c r="I24" s="151"/>
      <c r="J24" s="151"/>
      <c r="K24" s="152"/>
      <c r="P24" s="12" t="s">
        <v>14</v>
      </c>
      <c r="Q24" s="92">
        <f>+$K$6*$E10</f>
        <v>10500</v>
      </c>
      <c r="R24" s="92">
        <f>+$K$6*$E11</f>
        <v>19500</v>
      </c>
      <c r="S24" s="92">
        <f>+$K$6*$E12</f>
        <v>25500</v>
      </c>
      <c r="T24" s="92">
        <f>+$K$6*$E13</f>
        <v>28500</v>
      </c>
      <c r="U24" s="92">
        <f>+$K$6*$E14</f>
        <v>28500</v>
      </c>
      <c r="V24" s="92">
        <f>+$K$6*$E15</f>
        <v>28500</v>
      </c>
      <c r="W24" s="92">
        <f>+$K$6*$E16</f>
        <v>28500</v>
      </c>
      <c r="X24" s="92">
        <f>+$K$6*$E17</f>
        <v>28500</v>
      </c>
      <c r="Y24" s="92">
        <f>+$K$6*$E18</f>
        <v>28500</v>
      </c>
      <c r="Z24" s="92">
        <f>+$K$6*$E19</f>
        <v>28500</v>
      </c>
    </row>
    <row r="25" spans="1:26" ht="15">
      <c r="A25" s="23" t="s">
        <v>53</v>
      </c>
      <c r="B25" s="21">
        <v>1</v>
      </c>
      <c r="C25" s="21">
        <v>2</v>
      </c>
      <c r="D25" s="21">
        <v>3</v>
      </c>
      <c r="E25" s="21">
        <v>4</v>
      </c>
      <c r="F25" s="21">
        <v>5</v>
      </c>
      <c r="G25" s="21">
        <v>6</v>
      </c>
      <c r="H25" s="21">
        <v>7</v>
      </c>
      <c r="I25" s="21">
        <v>8</v>
      </c>
      <c r="J25" s="21">
        <v>9</v>
      </c>
      <c r="K25" s="118">
        <v>10</v>
      </c>
      <c r="P25" s="126" t="s">
        <v>7</v>
      </c>
      <c r="Q25" s="94">
        <f>$K$7*$F10</f>
        <v>0</v>
      </c>
      <c r="R25" s="94">
        <f>$K$7*$F11</f>
        <v>0</v>
      </c>
      <c r="S25" s="94">
        <f>$K$7*$F12</f>
        <v>0</v>
      </c>
      <c r="T25" s="94">
        <f>$K$7*$F13</f>
        <v>0</v>
      </c>
      <c r="U25" s="94">
        <f>$K$7*$F14</f>
        <v>0</v>
      </c>
      <c r="V25" s="94">
        <f>$K$7*$F15</f>
        <v>8000</v>
      </c>
      <c r="W25" s="94">
        <f>$K$7*$F16</f>
        <v>16000</v>
      </c>
      <c r="X25" s="94">
        <f>$K$7*$F17</f>
        <v>19000</v>
      </c>
      <c r="Y25" s="94">
        <f>$K$7*$F18</f>
        <v>19000</v>
      </c>
      <c r="Z25" s="94">
        <f>$K$7*$F19</f>
        <v>19000</v>
      </c>
    </row>
    <row r="26" spans="1:26">
      <c r="A26" s="23" t="s">
        <v>90</v>
      </c>
      <c r="B26" s="3"/>
      <c r="C26" s="3"/>
      <c r="D26" s="3"/>
      <c r="E26" s="3"/>
      <c r="F26" s="3"/>
      <c r="G26" s="3"/>
      <c r="H26" s="3"/>
      <c r="I26" s="3"/>
      <c r="J26" s="3"/>
      <c r="K26" s="4"/>
      <c r="P26" s="21" t="s">
        <v>81</v>
      </c>
      <c r="Q26" s="46">
        <f t="shared" ref="Q26:Z26" si="4">SUM(Q23:Q25)</f>
        <v>10500</v>
      </c>
      <c r="R26" s="46">
        <f t="shared" si="4"/>
        <v>19500</v>
      </c>
      <c r="S26" s="46">
        <f t="shared" si="4"/>
        <v>25500</v>
      </c>
      <c r="T26" s="46">
        <f t="shared" si="4"/>
        <v>28500</v>
      </c>
      <c r="U26" s="46">
        <f t="shared" si="4"/>
        <v>28500</v>
      </c>
      <c r="V26" s="46">
        <f t="shared" si="4"/>
        <v>36500</v>
      </c>
      <c r="W26" s="46">
        <f t="shared" si="4"/>
        <v>44500</v>
      </c>
      <c r="X26" s="46">
        <f t="shared" si="4"/>
        <v>47500</v>
      </c>
      <c r="Y26" s="46">
        <f t="shared" si="4"/>
        <v>47500</v>
      </c>
      <c r="Z26" s="46">
        <f t="shared" si="4"/>
        <v>47500</v>
      </c>
    </row>
    <row r="27" spans="1:26">
      <c r="A27" s="23" t="s">
        <v>89</v>
      </c>
      <c r="B27" s="74">
        <f>IF($F$6&lt;=B25,$M10*$K$5,0)</f>
        <v>0</v>
      </c>
      <c r="C27" s="74">
        <f>IF($F$6&lt;=C25,$M11*$K$5,0)</f>
        <v>78000</v>
      </c>
      <c r="D27" s="74">
        <f>IF($F$6&lt;=D25,$M12*$K$5,0)</f>
        <v>78000</v>
      </c>
      <c r="E27" s="74">
        <f>IF($F$6&lt;=E25,$M13*$K$5,0)</f>
        <v>78000</v>
      </c>
      <c r="F27" s="74">
        <f>IF($F$6&lt;=F25,$M14*$K$5,0)</f>
        <v>81900</v>
      </c>
      <c r="G27" s="74">
        <f>IF($F$6&lt;=G25,$M15*$K$5,0)</f>
        <v>81900</v>
      </c>
      <c r="H27" s="74">
        <f>IF($F$6&lt;=H25,$M16*$K$5,0)</f>
        <v>81900</v>
      </c>
      <c r="I27" s="74">
        <f>IF($F$6&lt;=I25,$M17*$K$5,0)</f>
        <v>81900</v>
      </c>
      <c r="J27" s="74">
        <f>IF($F$6&lt;=J25,$M18*$K$5,0)</f>
        <v>81900</v>
      </c>
      <c r="K27" s="75">
        <f>IF($F$6&lt;=K25,$M19*$K$5,0)</f>
        <v>85995</v>
      </c>
      <c r="P27" s="13"/>
      <c r="Q27" s="46"/>
      <c r="R27" s="47"/>
      <c r="S27" s="29"/>
      <c r="T27" s="48"/>
      <c r="U27" s="29"/>
      <c r="V27" s="48"/>
      <c r="W27" s="29"/>
      <c r="X27" s="48"/>
      <c r="Y27" s="3"/>
    </row>
    <row r="28" spans="1:26">
      <c r="A28" s="119" t="s">
        <v>68</v>
      </c>
      <c r="B28" s="89">
        <f>$N10*$K$6*$E10</f>
        <v>168000</v>
      </c>
      <c r="C28" s="89">
        <f>$N11*$K$6*$E11</f>
        <v>312000</v>
      </c>
      <c r="D28" s="89">
        <f>$N12*$K$6*$E12</f>
        <v>408000</v>
      </c>
      <c r="E28" s="89">
        <f>$N13*$K$6*$E13</f>
        <v>456000</v>
      </c>
      <c r="F28" s="89">
        <f>$N14*$K$6*$E14</f>
        <v>501600</v>
      </c>
      <c r="G28" s="89">
        <f>$N15*$K$6*$E15</f>
        <v>501600</v>
      </c>
      <c r="H28" s="89">
        <f>$N16*$K$6*$E16</f>
        <v>501600</v>
      </c>
      <c r="I28" s="89">
        <f>$N17*$K$6*$E17</f>
        <v>501600</v>
      </c>
      <c r="J28" s="89">
        <f>$N18*$K$6*$E18</f>
        <v>501600</v>
      </c>
      <c r="K28" s="90">
        <f>$N19*$K$6*$E19</f>
        <v>551760.00000000012</v>
      </c>
      <c r="P28" s="13"/>
      <c r="Q28" s="46"/>
      <c r="R28" s="47"/>
      <c r="S28" s="29"/>
      <c r="T28" s="48"/>
      <c r="U28" s="29"/>
      <c r="V28" s="48"/>
      <c r="W28" s="29"/>
      <c r="X28" s="48"/>
      <c r="Y28" s="3"/>
    </row>
    <row r="29" spans="1:26">
      <c r="A29" s="119" t="s">
        <v>15</v>
      </c>
      <c r="B29" s="76">
        <f>Q25*$N10</f>
        <v>0</v>
      </c>
      <c r="C29" s="76">
        <f>R25*$N11</f>
        <v>0</v>
      </c>
      <c r="D29" s="76">
        <f>S25*$N12</f>
        <v>0</v>
      </c>
      <c r="E29" s="76">
        <f>T25*$N13</f>
        <v>0</v>
      </c>
      <c r="F29" s="76">
        <f>U25*$N14</f>
        <v>0</v>
      </c>
      <c r="G29" s="76">
        <f>V25*$N15</f>
        <v>140800</v>
      </c>
      <c r="H29" s="76">
        <f>W25*$N16</f>
        <v>281600</v>
      </c>
      <c r="I29" s="76">
        <f>X25*$N17</f>
        <v>334400</v>
      </c>
      <c r="J29" s="76">
        <f>Y25*$N18</f>
        <v>334400</v>
      </c>
      <c r="K29" s="77">
        <f>Z25*$N19</f>
        <v>367840.00000000006</v>
      </c>
      <c r="P29" s="13"/>
      <c r="Q29" s="46"/>
      <c r="R29" s="47"/>
      <c r="S29" s="29"/>
      <c r="T29" s="48"/>
      <c r="U29" s="29"/>
      <c r="V29" s="48"/>
      <c r="W29" s="29"/>
      <c r="X29" s="48"/>
      <c r="Y29" s="3"/>
    </row>
    <row r="30" spans="1:26">
      <c r="A30" s="23" t="s">
        <v>20</v>
      </c>
      <c r="B30" s="78">
        <f t="shared" ref="B30:K30" si="5">SUM(B27:B29)</f>
        <v>168000</v>
      </c>
      <c r="C30" s="78">
        <f t="shared" si="5"/>
        <v>390000</v>
      </c>
      <c r="D30" s="78">
        <f t="shared" si="5"/>
        <v>486000</v>
      </c>
      <c r="E30" s="78">
        <f t="shared" si="5"/>
        <v>534000</v>
      </c>
      <c r="F30" s="78">
        <f t="shared" si="5"/>
        <v>583500</v>
      </c>
      <c r="G30" s="78">
        <f t="shared" si="5"/>
        <v>724300</v>
      </c>
      <c r="H30" s="78">
        <f t="shared" si="5"/>
        <v>865100</v>
      </c>
      <c r="I30" s="78">
        <f t="shared" si="5"/>
        <v>917900</v>
      </c>
      <c r="J30" s="78">
        <f t="shared" si="5"/>
        <v>917900</v>
      </c>
      <c r="K30" s="79">
        <f t="shared" si="5"/>
        <v>1005595.0000000002</v>
      </c>
      <c r="P30" s="13"/>
      <c r="Q30" s="46"/>
      <c r="R30" s="47"/>
      <c r="S30" s="29"/>
      <c r="T30" s="48"/>
      <c r="U30" s="29"/>
      <c r="V30" s="48"/>
      <c r="W30" s="29"/>
      <c r="X30" s="48"/>
      <c r="Y30" s="3"/>
    </row>
    <row r="31" spans="1:26">
      <c r="A31" s="23" t="s">
        <v>59</v>
      </c>
      <c r="B31" s="80"/>
      <c r="C31" s="80"/>
      <c r="D31" s="80"/>
      <c r="E31" s="80"/>
      <c r="F31" s="80"/>
      <c r="G31" s="80"/>
      <c r="H31" s="80"/>
      <c r="I31" s="80"/>
      <c r="J31" s="80"/>
      <c r="K31" s="81"/>
      <c r="P31" s="13"/>
      <c r="Q31" s="46"/>
      <c r="R31" s="47"/>
      <c r="S31" s="29"/>
      <c r="T31" s="48"/>
      <c r="U31" s="29"/>
      <c r="V31" s="48"/>
      <c r="W31" s="29"/>
      <c r="X31" s="48"/>
      <c r="Y31" s="3"/>
    </row>
    <row r="32" spans="1:26">
      <c r="A32" s="23" t="s">
        <v>27</v>
      </c>
      <c r="B32" s="78">
        <f>$R10*Q26</f>
        <v>26250</v>
      </c>
      <c r="C32" s="78">
        <f>$R11*R26</f>
        <v>48750</v>
      </c>
      <c r="D32" s="78">
        <f>$R12*S26</f>
        <v>63750</v>
      </c>
      <c r="E32" s="78">
        <f>$R13*T26</f>
        <v>71250</v>
      </c>
      <c r="F32" s="78">
        <f>$R14*U26</f>
        <v>71250</v>
      </c>
      <c r="G32" s="78">
        <f>$R15*V26</f>
        <v>91250</v>
      </c>
      <c r="H32" s="78">
        <f>$R16*W26</f>
        <v>111250</v>
      </c>
      <c r="I32" s="78">
        <f>$R17*X26</f>
        <v>118750</v>
      </c>
      <c r="J32" s="78">
        <f>$R18*Y26</f>
        <v>118750</v>
      </c>
      <c r="K32" s="79">
        <f>$R19*Z26</f>
        <v>118750</v>
      </c>
      <c r="P32" s="13"/>
      <c r="Q32" s="46"/>
      <c r="R32" s="47"/>
      <c r="S32" s="29"/>
      <c r="T32" s="48"/>
      <c r="U32" s="29"/>
      <c r="V32" s="48"/>
      <c r="W32" s="29"/>
      <c r="X32" s="48"/>
      <c r="Y32" s="3"/>
    </row>
    <row r="33" spans="1:25" ht="15">
      <c r="A33" s="23" t="s">
        <v>28</v>
      </c>
      <c r="B33" s="99">
        <f>IF(Q25=0,Q10*($K$5+$K$6),Q10*$K$8)</f>
        <v>90000</v>
      </c>
      <c r="C33" s="99">
        <f>IF(R25=0,$Q11*($K$5+$K$6),$Q11*$K$8)</f>
        <v>90000</v>
      </c>
      <c r="D33" s="99">
        <f>IF(S25=0,$Q12*($K$5+$K$6),$Q12*$K$8)</f>
        <v>90000</v>
      </c>
      <c r="E33" s="99">
        <f>IF(T25=0,$Q13*($K$5+$K$6),$Q13*$K$8)</f>
        <v>90000</v>
      </c>
      <c r="F33" s="99">
        <f>IF(U25=0,$Q14*($K$5+$K$6),$Q14*$K$8)</f>
        <v>90000</v>
      </c>
      <c r="G33" s="99">
        <f>IF(V25=0,$Q15*($K$5+$K$6),$Q15*$K$8)</f>
        <v>140000</v>
      </c>
      <c r="H33" s="99">
        <f>IF(W25=0,$Q16*($K$5+$K$6),$Q16*$K$8)</f>
        <v>140000</v>
      </c>
      <c r="I33" s="99">
        <f>IF(X25=0,$Q17*($K$5+$K$6),$Q17*$K$8)</f>
        <v>140000</v>
      </c>
      <c r="J33" s="99">
        <f>IF(Y25=0,$Q18*($K$5+$K$6),$Q18*$K$8)</f>
        <v>140000</v>
      </c>
      <c r="K33" s="97">
        <f>IF(Z25=0,$Q19*($K$5+$K$6),$Q19*$K$8)</f>
        <v>140000</v>
      </c>
      <c r="P33" s="13"/>
      <c r="Q33" s="46"/>
      <c r="R33" s="47"/>
      <c r="S33" s="29"/>
      <c r="T33" s="48"/>
      <c r="U33" s="29"/>
      <c r="V33" s="48"/>
      <c r="W33" s="29"/>
      <c r="X33" s="48"/>
      <c r="Y33" s="3"/>
    </row>
    <row r="34" spans="1:25">
      <c r="A34" s="23" t="s">
        <v>60</v>
      </c>
      <c r="B34" s="78">
        <f t="shared" ref="B34:K34" si="6">SUM(B32:B33)</f>
        <v>116250</v>
      </c>
      <c r="C34" s="78">
        <f t="shared" si="6"/>
        <v>138750</v>
      </c>
      <c r="D34" s="78">
        <f t="shared" si="6"/>
        <v>153750</v>
      </c>
      <c r="E34" s="78">
        <f t="shared" si="6"/>
        <v>161250</v>
      </c>
      <c r="F34" s="78">
        <f t="shared" si="6"/>
        <v>161250</v>
      </c>
      <c r="G34" s="78">
        <f t="shared" si="6"/>
        <v>231250</v>
      </c>
      <c r="H34" s="78">
        <f t="shared" si="6"/>
        <v>251250</v>
      </c>
      <c r="I34" s="78">
        <f t="shared" si="6"/>
        <v>258750</v>
      </c>
      <c r="J34" s="78">
        <f t="shared" si="6"/>
        <v>258750</v>
      </c>
      <c r="K34" s="79">
        <f t="shared" si="6"/>
        <v>258750</v>
      </c>
      <c r="P34" s="13"/>
      <c r="Q34" s="46"/>
      <c r="R34" s="47"/>
      <c r="S34" s="29"/>
      <c r="T34" s="48"/>
      <c r="U34" s="29"/>
      <c r="V34" s="48"/>
      <c r="W34" s="29"/>
      <c r="X34" s="48"/>
      <c r="Y34" s="3"/>
    </row>
    <row r="35" spans="1:25">
      <c r="A35" s="8"/>
      <c r="B35" s="80"/>
      <c r="C35" s="80"/>
      <c r="D35" s="80"/>
      <c r="E35" s="80"/>
      <c r="F35" s="80"/>
      <c r="G35" s="80"/>
      <c r="H35" s="80"/>
      <c r="I35" s="80"/>
      <c r="J35" s="80"/>
      <c r="K35" s="81"/>
      <c r="P35" s="13"/>
      <c r="Q35" s="46"/>
      <c r="R35" s="47"/>
      <c r="S35" s="29"/>
      <c r="T35" s="48"/>
      <c r="U35" s="29"/>
      <c r="V35" s="48"/>
      <c r="W35" s="29"/>
      <c r="X35" s="48"/>
      <c r="Y35" s="3"/>
    </row>
    <row r="36" spans="1:25">
      <c r="A36" s="119" t="s">
        <v>48</v>
      </c>
      <c r="B36" s="78">
        <f t="shared" ref="B36:K36" si="7">B30-B34</f>
        <v>51750</v>
      </c>
      <c r="C36" s="78">
        <f t="shared" si="7"/>
        <v>251250</v>
      </c>
      <c r="D36" s="78">
        <f t="shared" si="7"/>
        <v>332250</v>
      </c>
      <c r="E36" s="78">
        <f t="shared" si="7"/>
        <v>372750</v>
      </c>
      <c r="F36" s="78">
        <f t="shared" si="7"/>
        <v>422250</v>
      </c>
      <c r="G36" s="78">
        <f t="shared" si="7"/>
        <v>493050</v>
      </c>
      <c r="H36" s="78">
        <f t="shared" si="7"/>
        <v>613850</v>
      </c>
      <c r="I36" s="78">
        <f t="shared" si="7"/>
        <v>659150</v>
      </c>
      <c r="J36" s="78">
        <f t="shared" si="7"/>
        <v>659150</v>
      </c>
      <c r="K36" s="79">
        <f t="shared" si="7"/>
        <v>746845.00000000023</v>
      </c>
      <c r="P36" s="13"/>
      <c r="Q36" s="46"/>
      <c r="R36" s="47"/>
      <c r="S36" s="29"/>
      <c r="T36" s="48"/>
      <c r="U36" s="29"/>
      <c r="V36" s="48"/>
      <c r="W36" s="29"/>
      <c r="X36" s="48"/>
      <c r="Y36" s="3"/>
    </row>
    <row r="37" spans="1:25">
      <c r="A37" s="23" t="s">
        <v>61</v>
      </c>
      <c r="B37" s="80"/>
      <c r="C37" s="80"/>
      <c r="D37" s="80"/>
      <c r="E37" s="80"/>
      <c r="F37" s="80"/>
      <c r="G37" s="80"/>
      <c r="H37" s="80"/>
      <c r="I37" s="80"/>
      <c r="J37" s="80"/>
      <c r="K37" s="105">
        <f>(K36/C22)-(K36/C22)*(C23)</f>
        <v>7020343.0000000019</v>
      </c>
      <c r="P37" s="13"/>
      <c r="Q37" s="46"/>
      <c r="R37" s="47"/>
      <c r="S37" s="29"/>
      <c r="T37" s="48"/>
      <c r="U37" s="29"/>
      <c r="V37" s="48"/>
      <c r="W37" s="29"/>
      <c r="X37" s="48"/>
      <c r="Y37" s="3"/>
    </row>
    <row r="38" spans="1:25" ht="15">
      <c r="A38" s="23" t="s">
        <v>93</v>
      </c>
      <c r="B38" s="73">
        <f>$K13</f>
        <v>0</v>
      </c>
      <c r="C38" s="73">
        <f>$K14</f>
        <v>0</v>
      </c>
      <c r="D38" s="73">
        <f>$K15</f>
        <v>0</v>
      </c>
      <c r="E38" s="73">
        <f>$K16</f>
        <v>0</v>
      </c>
      <c r="F38" s="73">
        <f>$K17</f>
        <v>1700000</v>
      </c>
      <c r="G38" s="73">
        <f>$K18</f>
        <v>0</v>
      </c>
      <c r="H38" s="73">
        <f>$K19</f>
        <v>0</v>
      </c>
      <c r="I38" s="73">
        <f>$K20</f>
        <v>0</v>
      </c>
      <c r="J38" s="73">
        <f>$K21</f>
        <v>0</v>
      </c>
      <c r="K38" s="88">
        <f>$K22</f>
        <v>0</v>
      </c>
      <c r="P38" s="13"/>
      <c r="Q38" s="46"/>
      <c r="R38" s="47"/>
      <c r="S38" s="29"/>
      <c r="T38" s="48"/>
      <c r="U38" s="29"/>
      <c r="V38" s="48"/>
      <c r="W38" s="29"/>
      <c r="X38" s="48"/>
      <c r="Y38" s="3"/>
    </row>
    <row r="39" spans="1:25">
      <c r="A39" s="121" t="s">
        <v>75</v>
      </c>
      <c r="B39" s="82">
        <f t="shared" ref="B39:K39" si="8">(B36+B37)-B38</f>
        <v>51750</v>
      </c>
      <c r="C39" s="82">
        <f t="shared" si="8"/>
        <v>251250</v>
      </c>
      <c r="D39" s="82">
        <f t="shared" si="8"/>
        <v>332250</v>
      </c>
      <c r="E39" s="82">
        <f t="shared" si="8"/>
        <v>372750</v>
      </c>
      <c r="F39" s="82">
        <f t="shared" si="8"/>
        <v>-1277750</v>
      </c>
      <c r="G39" s="82">
        <f t="shared" si="8"/>
        <v>493050</v>
      </c>
      <c r="H39" s="82">
        <f t="shared" si="8"/>
        <v>613850</v>
      </c>
      <c r="I39" s="82">
        <f t="shared" si="8"/>
        <v>659150</v>
      </c>
      <c r="J39" s="82">
        <f t="shared" si="8"/>
        <v>659150</v>
      </c>
      <c r="K39" s="100">
        <f t="shared" si="8"/>
        <v>7767188.0000000019</v>
      </c>
      <c r="P39" s="13"/>
      <c r="Q39" s="46"/>
      <c r="R39" s="47"/>
      <c r="S39" s="29"/>
      <c r="T39" s="48"/>
      <c r="U39" s="29"/>
      <c r="V39" s="48"/>
      <c r="W39" s="29"/>
      <c r="X39" s="48"/>
      <c r="Y39" s="3"/>
    </row>
    <row r="40" spans="1:25">
      <c r="A40" s="8"/>
      <c r="C40" s="122" t="s">
        <v>50</v>
      </c>
      <c r="E40" s="21" t="s">
        <v>51</v>
      </c>
      <c r="G40" s="178" t="s">
        <v>1</v>
      </c>
      <c r="H40" s="178"/>
      <c r="I40" s="2" t="s">
        <v>6</v>
      </c>
      <c r="J40" s="178" t="s">
        <v>92</v>
      </c>
      <c r="K40" s="202"/>
      <c r="P40" s="13"/>
      <c r="Q40" s="46"/>
      <c r="R40" s="47"/>
      <c r="S40" s="29"/>
      <c r="T40" s="48"/>
      <c r="U40" s="29"/>
      <c r="V40" s="48"/>
      <c r="W40" s="29"/>
      <c r="X40" s="48"/>
      <c r="Y40" s="3"/>
    </row>
    <row r="41" spans="1:25">
      <c r="A41" s="23" t="s">
        <v>49</v>
      </c>
      <c r="C41" s="146">
        <f>C21</f>
        <v>0.1</v>
      </c>
      <c r="E41" s="9">
        <f>NPV(C41,B39:K39)</f>
        <v>4140470.9482346592</v>
      </c>
      <c r="G41" s="186">
        <f>K12</f>
        <v>750000</v>
      </c>
      <c r="H41" s="186"/>
      <c r="I41" s="3"/>
      <c r="J41" s="164">
        <f>E41-G41</f>
        <v>3390470.9482346592</v>
      </c>
      <c r="K41" s="199"/>
      <c r="P41" s="13"/>
      <c r="Q41" s="46"/>
      <c r="R41" s="47"/>
      <c r="S41" s="37"/>
      <c r="T41" s="48"/>
      <c r="U41" s="29"/>
      <c r="V41" s="48"/>
      <c r="W41" s="29"/>
      <c r="X41" s="48"/>
      <c r="Y41" s="3"/>
    </row>
    <row r="42" spans="1:25">
      <c r="A42" s="23" t="s">
        <v>49</v>
      </c>
      <c r="C42" s="146">
        <f>D21</f>
        <v>0.11</v>
      </c>
      <c r="E42" s="9">
        <f>NPV(C42,B39:K39)</f>
        <v>3819194.0808086419</v>
      </c>
      <c r="G42" s="186">
        <f>K12</f>
        <v>750000</v>
      </c>
      <c r="H42" s="186"/>
      <c r="I42" s="3"/>
      <c r="J42" s="164">
        <f>E42-G42</f>
        <v>3069194.0808086419</v>
      </c>
      <c r="K42" s="199"/>
      <c r="P42" s="3"/>
      <c r="Q42" s="49"/>
      <c r="R42" s="10"/>
      <c r="S42" s="50"/>
      <c r="T42" s="48"/>
      <c r="U42" s="3"/>
      <c r="V42" s="48"/>
      <c r="W42" s="3"/>
      <c r="X42" s="48"/>
      <c r="Y42" s="3"/>
    </row>
    <row r="43" spans="1:25" ht="13.8" thickBot="1">
      <c r="A43" s="123" t="s">
        <v>49</v>
      </c>
      <c r="B43" s="5"/>
      <c r="C43" s="147">
        <f>E21</f>
        <v>0.12</v>
      </c>
      <c r="D43" s="5"/>
      <c r="E43" s="11">
        <f>NPV(C43,B39:K39)</f>
        <v>3527060.4324331712</v>
      </c>
      <c r="F43" s="5"/>
      <c r="G43" s="187">
        <f>K12</f>
        <v>750000</v>
      </c>
      <c r="H43" s="187"/>
      <c r="I43" s="5"/>
      <c r="J43" s="166">
        <f>E43-G43</f>
        <v>2777060.4324331712</v>
      </c>
      <c r="K43" s="200"/>
    </row>
    <row r="46" spans="1:25">
      <c r="A46" s="124" t="s">
        <v>95</v>
      </c>
    </row>
    <row r="47" spans="1:25">
      <c r="A47" s="124" t="s">
        <v>98</v>
      </c>
    </row>
    <row r="48" spans="1:25">
      <c r="A48" s="124" t="s">
        <v>100</v>
      </c>
    </row>
    <row r="49" spans="1:7">
      <c r="A49" s="124" t="s">
        <v>0</v>
      </c>
    </row>
    <row r="50" spans="1:7">
      <c r="A50" s="124" t="s">
        <v>3</v>
      </c>
    </row>
    <row r="52" spans="1:7">
      <c r="A52" s="126" t="s">
        <v>4</v>
      </c>
    </row>
    <row r="53" spans="1:7">
      <c r="A53" s="124" t="s">
        <v>5</v>
      </c>
      <c r="D53" s="128">
        <v>10</v>
      </c>
      <c r="E53" s="129">
        <v>30000</v>
      </c>
      <c r="F53" s="124" t="s">
        <v>6</v>
      </c>
      <c r="G53" s="96">
        <f>E53*D53</f>
        <v>300000</v>
      </c>
    </row>
    <row r="55" spans="1:7">
      <c r="A55" s="126" t="s">
        <v>7</v>
      </c>
    </row>
    <row r="56" spans="1:7">
      <c r="B56" s="124" t="s">
        <v>8</v>
      </c>
      <c r="C56" s="124" t="s">
        <v>9</v>
      </c>
      <c r="D56" s="124" t="s">
        <v>10</v>
      </c>
    </row>
    <row r="57" spans="1:7">
      <c r="A57" s="124" t="s">
        <v>11</v>
      </c>
      <c r="B57" s="133">
        <v>70</v>
      </c>
      <c r="C57" s="134">
        <v>20000</v>
      </c>
      <c r="D57" s="106">
        <f>B57*C57</f>
        <v>1400000</v>
      </c>
    </row>
  </sheetData>
  <mergeCells count="25">
    <mergeCell ref="G9:H9"/>
    <mergeCell ref="G10:H10"/>
    <mergeCell ref="G11:H11"/>
    <mergeCell ref="G12:H12"/>
    <mergeCell ref="A2:K2"/>
    <mergeCell ref="A7:C7"/>
    <mergeCell ref="D8:F8"/>
    <mergeCell ref="A8:B8"/>
    <mergeCell ref="G8:I8"/>
    <mergeCell ref="G17:H17"/>
    <mergeCell ref="G18:H18"/>
    <mergeCell ref="G19:H19"/>
    <mergeCell ref="J10:K10"/>
    <mergeCell ref="G13:H13"/>
    <mergeCell ref="G14:H14"/>
    <mergeCell ref="G15:H15"/>
    <mergeCell ref="G16:H16"/>
    <mergeCell ref="G40:H40"/>
    <mergeCell ref="G41:H41"/>
    <mergeCell ref="G42:H42"/>
    <mergeCell ref="G43:H43"/>
    <mergeCell ref="J40:K40"/>
    <mergeCell ref="J41:K41"/>
    <mergeCell ref="J42:K42"/>
    <mergeCell ref="J43:K43"/>
  </mergeCells>
  <phoneticPr fontId="0" type="noConversion"/>
  <pageMargins left="0.75" right="0.75" top="1" bottom="1" header="0.5" footer="0.5"/>
  <pageSetup scale="85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57"/>
  <sheetViews>
    <sheetView showGridLines="0" topLeftCell="F7" workbookViewId="0">
      <selection activeCell="S9" sqref="S9:S19"/>
    </sheetView>
  </sheetViews>
  <sheetFormatPr defaultColWidth="8.77734375" defaultRowHeight="13.2"/>
  <cols>
    <col min="1" max="1" width="21.44140625" customWidth="1"/>
    <col min="2" max="2" width="11.33203125" customWidth="1"/>
    <col min="3" max="3" width="11.6640625" customWidth="1"/>
    <col min="4" max="4" width="13.77734375" bestFit="1" customWidth="1"/>
    <col min="5" max="6" width="11.33203125" bestFit="1" customWidth="1"/>
    <col min="7" max="7" width="13.44140625" customWidth="1"/>
    <col min="8" max="9" width="11.33203125" bestFit="1" customWidth="1"/>
    <col min="10" max="10" width="13.109375" customWidth="1"/>
    <col min="11" max="11" width="13.44140625" customWidth="1"/>
    <col min="12" max="13" width="8.77734375" customWidth="1"/>
    <col min="14" max="14" width="11.5546875" customWidth="1"/>
    <col min="15" max="15" width="4" customWidth="1"/>
    <col min="16" max="16" width="8.77734375" customWidth="1"/>
    <col min="17" max="17" width="9.33203125" bestFit="1" customWidth="1"/>
  </cols>
  <sheetData>
    <row r="1" spans="1:25" ht="13.8" thickBot="1">
      <c r="A1" s="135" t="s">
        <v>101</v>
      </c>
    </row>
    <row r="2" spans="1:25" ht="13.8" thickBot="1">
      <c r="A2" s="168" t="s">
        <v>110</v>
      </c>
      <c r="B2" s="203"/>
      <c r="C2" s="203"/>
      <c r="D2" s="203"/>
      <c r="E2" s="203"/>
      <c r="F2" s="203"/>
      <c r="G2" s="203"/>
      <c r="H2" s="203"/>
      <c r="I2" s="203"/>
      <c r="J2" s="203"/>
      <c r="K2" s="204"/>
    </row>
    <row r="3" spans="1:25" ht="13.8" thickBot="1">
      <c r="A3" s="142" t="s">
        <v>33</v>
      </c>
      <c r="B3" s="143"/>
      <c r="C3" s="143"/>
      <c r="D3" s="143"/>
      <c r="E3" s="143"/>
      <c r="F3" s="143"/>
      <c r="G3" s="143"/>
      <c r="H3" s="143"/>
      <c r="I3" s="143"/>
      <c r="J3" s="143"/>
      <c r="K3" s="148"/>
    </row>
    <row r="4" spans="1:25">
      <c r="A4" s="149" t="s">
        <v>34</v>
      </c>
      <c r="C4" s="13"/>
      <c r="D4" s="16"/>
      <c r="E4" s="19" t="s">
        <v>40</v>
      </c>
      <c r="F4" s="35"/>
      <c r="G4" s="19" t="s">
        <v>86</v>
      </c>
      <c r="H4" s="13"/>
      <c r="I4" s="16"/>
      <c r="J4" s="141" t="s">
        <v>43</v>
      </c>
      <c r="K4" s="18"/>
      <c r="L4" s="107" t="s">
        <v>82</v>
      </c>
      <c r="M4" s="1"/>
      <c r="N4" s="1"/>
      <c r="O4" s="1"/>
      <c r="P4" s="1"/>
      <c r="Q4" s="1"/>
      <c r="R4" s="1"/>
      <c r="S4" s="6"/>
    </row>
    <row r="5" spans="1:25">
      <c r="A5" s="23" t="s">
        <v>35</v>
      </c>
      <c r="B5" s="12"/>
      <c r="C5" s="13"/>
      <c r="D5" s="160">
        <v>0</v>
      </c>
      <c r="E5" s="19" t="s">
        <v>84</v>
      </c>
      <c r="F5" s="35"/>
      <c r="G5" s="19" t="s">
        <v>32</v>
      </c>
      <c r="H5" s="28">
        <v>2.5</v>
      </c>
      <c r="I5" s="20" t="s">
        <v>42</v>
      </c>
      <c r="J5" s="15" t="s">
        <v>44</v>
      </c>
      <c r="K5" s="68">
        <v>0</v>
      </c>
      <c r="L5" s="33"/>
      <c r="M5" s="3"/>
      <c r="N5" s="3"/>
      <c r="O5" s="3"/>
      <c r="P5" s="3"/>
      <c r="Q5" s="3"/>
      <c r="R5" s="3"/>
      <c r="S5" s="4"/>
    </row>
    <row r="6" spans="1:25">
      <c r="A6" s="23" t="s">
        <v>36</v>
      </c>
      <c r="B6" s="12"/>
      <c r="C6" s="13"/>
      <c r="D6" s="67">
        <v>16</v>
      </c>
      <c r="E6" s="12" t="s">
        <v>41</v>
      </c>
      <c r="F6" s="21" t="s">
        <v>29</v>
      </c>
      <c r="G6" s="19" t="s">
        <v>56</v>
      </c>
      <c r="H6" s="25">
        <v>2.5</v>
      </c>
      <c r="I6" s="20" t="s">
        <v>42</v>
      </c>
      <c r="J6" s="15" t="s">
        <v>65</v>
      </c>
      <c r="K6" s="91">
        <v>36000</v>
      </c>
      <c r="L6" s="33"/>
      <c r="M6" s="3"/>
      <c r="N6" s="3"/>
      <c r="O6" s="3"/>
      <c r="P6" s="3"/>
      <c r="Q6" s="3"/>
      <c r="R6" s="3"/>
      <c r="S6" s="4"/>
    </row>
    <row r="7" spans="1:25" ht="12.75" customHeight="1">
      <c r="A7" s="191" t="s">
        <v>67</v>
      </c>
      <c r="B7" s="192"/>
      <c r="C7" s="193"/>
      <c r="D7" s="84"/>
      <c r="E7" s="41"/>
      <c r="F7" s="41"/>
      <c r="G7" s="205" t="s">
        <v>70</v>
      </c>
      <c r="H7" s="173"/>
      <c r="I7" s="188"/>
      <c r="J7" s="15" t="s">
        <v>66</v>
      </c>
      <c r="K7" s="66">
        <v>20000</v>
      </c>
      <c r="L7" s="3"/>
      <c r="M7" s="3"/>
      <c r="N7" s="3"/>
      <c r="O7" s="3"/>
      <c r="P7" s="12"/>
      <c r="Q7" s="12"/>
      <c r="R7" s="33"/>
      <c r="S7" s="58"/>
      <c r="T7" s="7"/>
      <c r="U7" s="33"/>
      <c r="V7" s="7"/>
      <c r="W7" s="33"/>
      <c r="X7" s="7"/>
      <c r="Y7" s="3"/>
    </row>
    <row r="8" spans="1:25" ht="12.75" customHeight="1">
      <c r="A8" s="171" t="s">
        <v>24</v>
      </c>
      <c r="B8" s="173"/>
      <c r="C8" s="156" t="s">
        <v>63</v>
      </c>
      <c r="D8" s="39" t="s">
        <v>13</v>
      </c>
      <c r="F8" s="3"/>
      <c r="G8" s="102"/>
      <c r="H8" s="39"/>
      <c r="J8" s="19" t="s">
        <v>46</v>
      </c>
      <c r="K8" s="65">
        <f>SUM(K5:K7)</f>
        <v>56000</v>
      </c>
      <c r="L8" s="44"/>
      <c r="M8" s="12" t="s">
        <v>87</v>
      </c>
      <c r="N8" s="3"/>
      <c r="O8" s="3"/>
      <c r="P8" s="3"/>
      <c r="Q8" s="21" t="s">
        <v>86</v>
      </c>
      <c r="R8" s="45"/>
      <c r="S8" s="58"/>
      <c r="T8" s="33"/>
      <c r="U8" s="45"/>
      <c r="V8" s="33"/>
      <c r="W8" s="33"/>
      <c r="X8" s="33"/>
      <c r="Y8" s="3"/>
    </row>
    <row r="9" spans="1:25">
      <c r="A9" s="136" t="s">
        <v>53</v>
      </c>
      <c r="B9" s="21" t="s">
        <v>12</v>
      </c>
      <c r="C9" s="156" t="s">
        <v>12</v>
      </c>
      <c r="D9" s="14" t="s">
        <v>53</v>
      </c>
      <c r="E9" s="12" t="s">
        <v>14</v>
      </c>
      <c r="F9" s="126" t="s">
        <v>7</v>
      </c>
      <c r="G9" s="205" t="s">
        <v>53</v>
      </c>
      <c r="H9" s="173"/>
      <c r="I9" s="39" t="s">
        <v>83</v>
      </c>
      <c r="J9" s="19"/>
      <c r="K9" s="26"/>
      <c r="L9" s="111" t="s">
        <v>53</v>
      </c>
      <c r="M9" s="108" t="s">
        <v>84</v>
      </c>
      <c r="N9" s="109" t="s">
        <v>85</v>
      </c>
      <c r="O9" s="3"/>
      <c r="P9" s="108" t="s">
        <v>53</v>
      </c>
      <c r="Q9" s="52" t="s">
        <v>56</v>
      </c>
      <c r="R9" s="110" t="s">
        <v>55</v>
      </c>
      <c r="S9" s="59"/>
      <c r="T9" s="48"/>
      <c r="U9" s="29"/>
      <c r="V9" s="48"/>
      <c r="W9" s="29"/>
      <c r="X9" s="48"/>
      <c r="Y9" s="3"/>
    </row>
    <row r="10" spans="1:25">
      <c r="A10" s="136">
        <v>1</v>
      </c>
      <c r="B10" s="27">
        <v>0</v>
      </c>
      <c r="C10" s="27">
        <v>0</v>
      </c>
      <c r="D10" s="14">
        <v>1</v>
      </c>
      <c r="E10" s="27">
        <v>0.35</v>
      </c>
      <c r="F10" s="132">
        <v>0</v>
      </c>
      <c r="G10" s="205">
        <v>1</v>
      </c>
      <c r="H10" s="173"/>
      <c r="I10" s="27">
        <v>0</v>
      </c>
      <c r="J10" s="180" t="s">
        <v>23</v>
      </c>
      <c r="K10" s="181"/>
      <c r="L10" s="112">
        <v>1</v>
      </c>
      <c r="M10" s="54">
        <f>(D5*B10)+D5</f>
        <v>0</v>
      </c>
      <c r="N10" s="56">
        <f>(D6*C10)+D6</f>
        <v>16</v>
      </c>
      <c r="O10" s="3"/>
      <c r="P10" s="113">
        <v>1</v>
      </c>
      <c r="Q10" s="53">
        <f>(H6*I10)+H6</f>
        <v>2.5</v>
      </c>
      <c r="R10" s="57">
        <f>(H5*I10)+H5</f>
        <v>2.5</v>
      </c>
      <c r="S10" s="60"/>
      <c r="T10" s="48"/>
      <c r="U10" s="29"/>
      <c r="V10" s="48"/>
      <c r="W10" s="29"/>
      <c r="X10" s="48"/>
      <c r="Y10" s="3"/>
    </row>
    <row r="11" spans="1:25">
      <c r="A11" s="136">
        <v>2</v>
      </c>
      <c r="B11" s="27">
        <v>0</v>
      </c>
      <c r="C11" s="27">
        <v>0</v>
      </c>
      <c r="D11" s="14">
        <v>2</v>
      </c>
      <c r="E11" s="27">
        <v>0.65</v>
      </c>
      <c r="F11" s="132">
        <v>0.4</v>
      </c>
      <c r="G11" s="205">
        <v>2</v>
      </c>
      <c r="H11" s="173"/>
      <c r="I11" s="27">
        <v>0</v>
      </c>
      <c r="J11" s="70" t="s">
        <v>53</v>
      </c>
      <c r="K11" s="72" t="s">
        <v>94</v>
      </c>
      <c r="L11" s="112">
        <v>2</v>
      </c>
      <c r="M11" s="54">
        <f t="shared" ref="M11:M19" si="0">(M10*B11)+M10</f>
        <v>0</v>
      </c>
      <c r="N11" s="56">
        <f t="shared" ref="N11:N19" si="1">(N10*C11)+N10</f>
        <v>16</v>
      </c>
      <c r="O11" s="3"/>
      <c r="P11" s="113">
        <v>2</v>
      </c>
      <c r="Q11" s="53">
        <f t="shared" ref="Q11:Q19" si="2">(Q10*I11)+Q10</f>
        <v>2.5</v>
      </c>
      <c r="R11" s="57">
        <f t="shared" ref="R11:R19" si="3">(R10*I11)+R10</f>
        <v>2.5</v>
      </c>
      <c r="S11" s="60"/>
      <c r="T11" s="48"/>
      <c r="U11" s="29"/>
      <c r="V11" s="48"/>
      <c r="W11" s="29"/>
      <c r="X11" s="48"/>
      <c r="Y11" s="3"/>
    </row>
    <row r="12" spans="1:25">
      <c r="A12" s="136">
        <v>3</v>
      </c>
      <c r="B12" s="27">
        <v>0</v>
      </c>
      <c r="C12" s="27">
        <v>0</v>
      </c>
      <c r="D12" s="14">
        <v>3</v>
      </c>
      <c r="E12" s="27">
        <v>0.85</v>
      </c>
      <c r="F12" s="132">
        <v>0.8</v>
      </c>
      <c r="G12" s="205">
        <v>3</v>
      </c>
      <c r="H12" s="173"/>
      <c r="I12" s="27">
        <v>0</v>
      </c>
      <c r="J12" s="69">
        <v>0</v>
      </c>
      <c r="K12" s="83">
        <v>900000</v>
      </c>
      <c r="L12" s="112">
        <v>3</v>
      </c>
      <c r="M12" s="54">
        <f t="shared" si="0"/>
        <v>0</v>
      </c>
      <c r="N12" s="56">
        <f t="shared" si="1"/>
        <v>16</v>
      </c>
      <c r="O12" s="3"/>
      <c r="P12" s="113">
        <v>3</v>
      </c>
      <c r="Q12" s="53">
        <f t="shared" si="2"/>
        <v>2.5</v>
      </c>
      <c r="R12" s="57">
        <f t="shared" si="3"/>
        <v>2.5</v>
      </c>
      <c r="S12" s="60"/>
      <c r="T12" s="48"/>
      <c r="U12" s="29"/>
      <c r="V12" s="48"/>
      <c r="W12" s="29"/>
      <c r="X12" s="48"/>
      <c r="Y12" s="3"/>
    </row>
    <row r="13" spans="1:25">
      <c r="A13" s="136">
        <v>4</v>
      </c>
      <c r="B13" s="27">
        <v>0</v>
      </c>
      <c r="C13" s="55">
        <v>0</v>
      </c>
      <c r="D13" s="14">
        <v>4</v>
      </c>
      <c r="E13" s="27">
        <v>0.95</v>
      </c>
      <c r="F13" s="132">
        <v>0.95</v>
      </c>
      <c r="G13" s="205">
        <v>4</v>
      </c>
      <c r="H13" s="173"/>
      <c r="I13" s="27">
        <v>0</v>
      </c>
      <c r="J13" s="69">
        <v>1</v>
      </c>
      <c r="K13" s="83">
        <v>1700000</v>
      </c>
      <c r="L13" s="112">
        <v>4</v>
      </c>
      <c r="M13" s="54">
        <f t="shared" si="0"/>
        <v>0</v>
      </c>
      <c r="N13" s="56">
        <f t="shared" si="1"/>
        <v>16</v>
      </c>
      <c r="O13" s="3"/>
      <c r="P13" s="113">
        <v>4</v>
      </c>
      <c r="Q13" s="53">
        <f t="shared" si="2"/>
        <v>2.5</v>
      </c>
      <c r="R13" s="57">
        <f t="shared" si="3"/>
        <v>2.5</v>
      </c>
      <c r="S13" s="60"/>
      <c r="T13" s="48"/>
      <c r="U13" s="29"/>
      <c r="V13" s="48"/>
      <c r="W13" s="29"/>
      <c r="X13" s="48"/>
      <c r="Y13" s="3"/>
    </row>
    <row r="14" spans="1:25">
      <c r="A14" s="136">
        <v>5</v>
      </c>
      <c r="B14" s="27">
        <v>0</v>
      </c>
      <c r="C14" s="27">
        <v>0.1</v>
      </c>
      <c r="D14" s="14">
        <v>5</v>
      </c>
      <c r="E14" s="27">
        <v>0.95</v>
      </c>
      <c r="F14" s="132">
        <v>0.95</v>
      </c>
      <c r="G14" s="205">
        <v>5</v>
      </c>
      <c r="H14" s="173"/>
      <c r="I14" s="27">
        <v>0</v>
      </c>
      <c r="J14" s="69">
        <v>2</v>
      </c>
      <c r="K14" s="83">
        <v>0</v>
      </c>
      <c r="L14" s="112">
        <v>5</v>
      </c>
      <c r="M14" s="54">
        <f t="shared" si="0"/>
        <v>0</v>
      </c>
      <c r="N14" s="56">
        <f t="shared" si="1"/>
        <v>17.600000000000001</v>
      </c>
      <c r="O14" s="3"/>
      <c r="P14" s="113">
        <v>5</v>
      </c>
      <c r="Q14" s="53">
        <f t="shared" si="2"/>
        <v>2.5</v>
      </c>
      <c r="R14" s="57">
        <f t="shared" si="3"/>
        <v>2.5</v>
      </c>
      <c r="S14" s="60"/>
      <c r="T14" s="48"/>
      <c r="U14" s="29"/>
      <c r="V14" s="48"/>
      <c r="W14" s="29"/>
      <c r="X14" s="48"/>
      <c r="Y14" s="3"/>
    </row>
    <row r="15" spans="1:25">
      <c r="A15" s="136">
        <v>6</v>
      </c>
      <c r="B15" s="55">
        <v>0</v>
      </c>
      <c r="C15" s="27">
        <v>0</v>
      </c>
      <c r="D15" s="14">
        <v>6</v>
      </c>
      <c r="E15" s="27">
        <v>0.95</v>
      </c>
      <c r="F15" s="132">
        <v>0.95</v>
      </c>
      <c r="G15" s="205">
        <v>6</v>
      </c>
      <c r="H15" s="173"/>
      <c r="I15" s="27">
        <v>0</v>
      </c>
      <c r="J15" s="69">
        <v>3</v>
      </c>
      <c r="K15" s="83">
        <v>0</v>
      </c>
      <c r="L15" s="112">
        <v>6</v>
      </c>
      <c r="M15" s="54">
        <f t="shared" si="0"/>
        <v>0</v>
      </c>
      <c r="N15" s="56">
        <f t="shared" si="1"/>
        <v>17.600000000000001</v>
      </c>
      <c r="O15" s="3"/>
      <c r="P15" s="113">
        <v>6</v>
      </c>
      <c r="Q15" s="53">
        <f t="shared" si="2"/>
        <v>2.5</v>
      </c>
      <c r="R15" s="57">
        <f t="shared" si="3"/>
        <v>2.5</v>
      </c>
      <c r="S15" s="60"/>
      <c r="T15" s="48"/>
      <c r="U15" s="29"/>
      <c r="V15" s="48"/>
      <c r="W15" s="29"/>
      <c r="X15" s="48"/>
      <c r="Y15" s="3"/>
    </row>
    <row r="16" spans="1:25">
      <c r="A16" s="136">
        <v>7</v>
      </c>
      <c r="B16" s="27">
        <v>0</v>
      </c>
      <c r="C16" s="27">
        <v>0</v>
      </c>
      <c r="D16" s="14">
        <v>7</v>
      </c>
      <c r="E16" s="27">
        <v>0.95</v>
      </c>
      <c r="F16" s="132">
        <v>0.95</v>
      </c>
      <c r="G16" s="205">
        <v>7</v>
      </c>
      <c r="H16" s="173"/>
      <c r="I16" s="27">
        <v>0</v>
      </c>
      <c r="J16" s="69">
        <v>4</v>
      </c>
      <c r="K16" s="83">
        <v>0</v>
      </c>
      <c r="L16" s="112">
        <v>7</v>
      </c>
      <c r="M16" s="54">
        <f t="shared" si="0"/>
        <v>0</v>
      </c>
      <c r="N16" s="56">
        <f t="shared" si="1"/>
        <v>17.600000000000001</v>
      </c>
      <c r="O16" s="3"/>
      <c r="P16" s="113">
        <v>7</v>
      </c>
      <c r="Q16" s="53">
        <f t="shared" si="2"/>
        <v>2.5</v>
      </c>
      <c r="R16" s="57">
        <f t="shared" si="3"/>
        <v>2.5</v>
      </c>
      <c r="S16" s="60"/>
      <c r="T16" s="48"/>
      <c r="U16" s="29"/>
      <c r="V16" s="48"/>
      <c r="W16" s="29"/>
      <c r="X16" s="48"/>
      <c r="Y16" s="3"/>
    </row>
    <row r="17" spans="1:26">
      <c r="A17" s="136">
        <v>8</v>
      </c>
      <c r="B17" s="27">
        <v>0</v>
      </c>
      <c r="C17" s="27">
        <v>0</v>
      </c>
      <c r="D17" s="14">
        <v>8</v>
      </c>
      <c r="E17" s="27">
        <v>0.95</v>
      </c>
      <c r="F17" s="132">
        <v>0.95</v>
      </c>
      <c r="G17" s="205">
        <v>8</v>
      </c>
      <c r="H17" s="173"/>
      <c r="I17" s="27">
        <v>0</v>
      </c>
      <c r="J17" s="69">
        <v>5</v>
      </c>
      <c r="K17" s="83">
        <v>0</v>
      </c>
      <c r="L17" s="112">
        <v>8</v>
      </c>
      <c r="M17" s="54">
        <f t="shared" si="0"/>
        <v>0</v>
      </c>
      <c r="N17" s="56">
        <f t="shared" si="1"/>
        <v>17.600000000000001</v>
      </c>
      <c r="O17" s="3"/>
      <c r="P17" s="113">
        <v>8</v>
      </c>
      <c r="Q17" s="53">
        <f t="shared" si="2"/>
        <v>2.5</v>
      </c>
      <c r="R17" s="57">
        <f t="shared" si="3"/>
        <v>2.5</v>
      </c>
      <c r="S17" s="60"/>
      <c r="T17" s="48"/>
      <c r="U17" s="29"/>
      <c r="V17" s="48"/>
      <c r="W17" s="29"/>
      <c r="X17" s="48"/>
      <c r="Y17" s="3"/>
    </row>
    <row r="18" spans="1:26">
      <c r="A18" s="136">
        <v>9</v>
      </c>
      <c r="B18" s="27">
        <v>0</v>
      </c>
      <c r="C18" s="27">
        <v>0</v>
      </c>
      <c r="D18" s="14">
        <v>9</v>
      </c>
      <c r="E18" s="27">
        <v>0.95</v>
      </c>
      <c r="F18" s="132">
        <v>0.95</v>
      </c>
      <c r="G18" s="205">
        <v>9</v>
      </c>
      <c r="H18" s="173"/>
      <c r="I18" s="27">
        <v>0</v>
      </c>
      <c r="J18" s="69">
        <v>6</v>
      </c>
      <c r="K18" s="83">
        <v>0</v>
      </c>
      <c r="L18" s="112">
        <v>9</v>
      </c>
      <c r="M18" s="54">
        <f t="shared" si="0"/>
        <v>0</v>
      </c>
      <c r="N18" s="56">
        <f t="shared" si="1"/>
        <v>17.600000000000001</v>
      </c>
      <c r="O18" s="3"/>
      <c r="P18" s="113">
        <v>9</v>
      </c>
      <c r="Q18" s="53">
        <f t="shared" si="2"/>
        <v>2.5</v>
      </c>
      <c r="R18" s="57">
        <f t="shared" si="3"/>
        <v>2.5</v>
      </c>
      <c r="S18" s="60"/>
      <c r="T18" s="48"/>
      <c r="U18" s="29"/>
      <c r="V18" s="48"/>
      <c r="W18" s="29"/>
      <c r="X18" s="48"/>
      <c r="Y18" s="3"/>
    </row>
    <row r="19" spans="1:26">
      <c r="A19" s="137">
        <v>10</v>
      </c>
      <c r="B19" s="27">
        <v>0</v>
      </c>
      <c r="C19" s="27">
        <v>0.1</v>
      </c>
      <c r="D19" s="32">
        <v>10</v>
      </c>
      <c r="E19" s="27">
        <v>0.95</v>
      </c>
      <c r="F19" s="132">
        <v>0.95</v>
      </c>
      <c r="G19" s="205">
        <v>10</v>
      </c>
      <c r="H19" s="173"/>
      <c r="I19" s="27">
        <v>0</v>
      </c>
      <c r="J19" s="69">
        <v>7</v>
      </c>
      <c r="K19" s="83">
        <v>0</v>
      </c>
      <c r="L19" s="112">
        <v>10</v>
      </c>
      <c r="M19" s="54">
        <f t="shared" si="0"/>
        <v>0</v>
      </c>
      <c r="N19" s="56">
        <f t="shared" si="1"/>
        <v>19.360000000000003</v>
      </c>
      <c r="O19" s="3"/>
      <c r="P19" s="113">
        <v>10</v>
      </c>
      <c r="Q19" s="53">
        <f t="shared" si="2"/>
        <v>2.5</v>
      </c>
      <c r="R19" s="57">
        <f t="shared" si="3"/>
        <v>2.5</v>
      </c>
      <c r="S19" s="60"/>
      <c r="T19" s="48"/>
      <c r="U19" s="29"/>
      <c r="V19" s="48"/>
      <c r="W19" s="29"/>
      <c r="X19" s="48"/>
      <c r="Y19" s="3"/>
    </row>
    <row r="20" spans="1:26">
      <c r="A20" s="153" t="s">
        <v>38</v>
      </c>
      <c r="B20" s="154"/>
      <c r="C20" s="24" t="s">
        <v>78</v>
      </c>
      <c r="D20" s="24" t="s">
        <v>79</v>
      </c>
      <c r="E20" s="24" t="s">
        <v>80</v>
      </c>
      <c r="F20" s="40"/>
      <c r="G20" s="103"/>
      <c r="I20" s="27"/>
      <c r="J20" s="114">
        <v>8</v>
      </c>
      <c r="K20" s="83">
        <v>0</v>
      </c>
      <c r="O20" s="3"/>
      <c r="P20" s="13"/>
      <c r="Q20" s="46"/>
      <c r="R20" s="47"/>
      <c r="S20" s="61"/>
      <c r="T20" s="48"/>
      <c r="U20" s="29"/>
      <c r="V20" s="48"/>
      <c r="W20" s="29"/>
      <c r="X20" s="48"/>
      <c r="Y20" s="3"/>
    </row>
    <row r="21" spans="1:26">
      <c r="A21" s="119" t="s">
        <v>39</v>
      </c>
      <c r="B21" s="155"/>
      <c r="C21" s="30">
        <v>0.1</v>
      </c>
      <c r="D21" s="30">
        <v>0.11</v>
      </c>
      <c r="E21" s="30">
        <v>0.12</v>
      </c>
      <c r="G21" s="42"/>
      <c r="J21" s="114">
        <v>9</v>
      </c>
      <c r="K21" s="83">
        <v>0</v>
      </c>
      <c r="O21" s="3"/>
      <c r="P21" s="13"/>
      <c r="Q21" s="46"/>
      <c r="R21" s="62" t="s">
        <v>30</v>
      </c>
      <c r="S21" s="61"/>
      <c r="T21" s="48"/>
      <c r="U21" s="29"/>
      <c r="V21" s="48"/>
      <c r="W21" s="29"/>
      <c r="X21" s="48"/>
      <c r="Y21" s="3"/>
    </row>
    <row r="22" spans="1:26">
      <c r="A22" s="119" t="s">
        <v>57</v>
      </c>
      <c r="B22" s="39"/>
      <c r="C22" s="30">
        <v>0.1</v>
      </c>
      <c r="E22" s="13"/>
      <c r="F22" s="13"/>
      <c r="G22" s="42"/>
      <c r="J22" s="115">
        <v>10</v>
      </c>
      <c r="K22" s="83">
        <v>0</v>
      </c>
      <c r="P22" s="38" t="s">
        <v>58</v>
      </c>
      <c r="Q22" s="116">
        <v>1</v>
      </c>
      <c r="R22" s="64">
        <v>2</v>
      </c>
      <c r="S22" s="64">
        <v>3</v>
      </c>
      <c r="T22" s="64">
        <v>4</v>
      </c>
      <c r="U22" s="64">
        <v>5</v>
      </c>
      <c r="V22" s="64">
        <v>6</v>
      </c>
      <c r="W22" s="64">
        <v>7</v>
      </c>
      <c r="X22" s="64">
        <v>8</v>
      </c>
      <c r="Y22" s="64">
        <v>9</v>
      </c>
      <c r="Z22" s="117">
        <v>10</v>
      </c>
    </row>
    <row r="23" spans="1:26">
      <c r="A23" s="119" t="s">
        <v>77</v>
      </c>
      <c r="B23" s="39"/>
      <c r="C23" s="30">
        <v>0.06</v>
      </c>
      <c r="D23" s="3"/>
      <c r="E23" s="13"/>
      <c r="F23" s="13"/>
      <c r="G23" s="15"/>
      <c r="H23" s="13"/>
      <c r="I23" s="13"/>
      <c r="J23" s="15"/>
      <c r="K23" s="18"/>
      <c r="P23" s="12"/>
      <c r="Q23" s="51"/>
      <c r="R23" s="51"/>
      <c r="S23" s="51"/>
      <c r="T23" s="51"/>
      <c r="U23" s="51"/>
      <c r="V23" s="51"/>
      <c r="W23" s="51"/>
      <c r="X23" s="51"/>
      <c r="Y23" s="51"/>
      <c r="Z23" s="51"/>
    </row>
    <row r="24" spans="1:26">
      <c r="A24" s="150" t="s">
        <v>19</v>
      </c>
      <c r="B24" s="151"/>
      <c r="C24" s="151"/>
      <c r="D24" s="151"/>
      <c r="E24" s="151"/>
      <c r="F24" s="151"/>
      <c r="G24" s="151"/>
      <c r="H24" s="151"/>
      <c r="I24" s="151"/>
      <c r="J24" s="151"/>
      <c r="K24" s="152"/>
      <c r="P24" s="12" t="s">
        <v>14</v>
      </c>
      <c r="Q24" s="92">
        <f>+$K$6*$E10</f>
        <v>12600</v>
      </c>
      <c r="R24" s="92">
        <f>+$K$6*$E11</f>
        <v>23400</v>
      </c>
      <c r="S24" s="92">
        <f>+$K$6*$E12</f>
        <v>30600</v>
      </c>
      <c r="T24" s="92">
        <f>+$K$6*$E13</f>
        <v>34200</v>
      </c>
      <c r="U24" s="92">
        <f>+$K$6*$E14</f>
        <v>34200</v>
      </c>
      <c r="V24" s="92">
        <f>+$K$6*$E15</f>
        <v>34200</v>
      </c>
      <c r="W24" s="92">
        <f>+$K$6*$E16</f>
        <v>34200</v>
      </c>
      <c r="X24" s="92">
        <f>+$K$6*$E17</f>
        <v>34200</v>
      </c>
      <c r="Y24" s="92">
        <f>+$K$6*$E18</f>
        <v>34200</v>
      </c>
      <c r="Z24" s="92">
        <f>+$K$6*$E19</f>
        <v>34200</v>
      </c>
    </row>
    <row r="25" spans="1:26" ht="15">
      <c r="A25" s="23" t="s">
        <v>53</v>
      </c>
      <c r="B25" s="21">
        <v>1</v>
      </c>
      <c r="C25" s="21">
        <v>2</v>
      </c>
      <c r="D25" s="21">
        <v>3</v>
      </c>
      <c r="E25" s="21">
        <v>4</v>
      </c>
      <c r="F25" s="21">
        <v>5</v>
      </c>
      <c r="G25" s="21">
        <v>6</v>
      </c>
      <c r="H25" s="21">
        <v>7</v>
      </c>
      <c r="I25" s="21">
        <v>8</v>
      </c>
      <c r="J25" s="21">
        <v>9</v>
      </c>
      <c r="K25" s="118">
        <v>10</v>
      </c>
      <c r="P25" s="126" t="s">
        <v>7</v>
      </c>
      <c r="Q25" s="94">
        <f>$K$7*$F10</f>
        <v>0</v>
      </c>
      <c r="R25" s="94">
        <f>$K$7*$F11</f>
        <v>8000</v>
      </c>
      <c r="S25" s="94">
        <f>$K$7*$F12</f>
        <v>16000</v>
      </c>
      <c r="T25" s="94">
        <f>$K$7*$F13</f>
        <v>19000</v>
      </c>
      <c r="U25" s="94">
        <f>$K$7*$F14</f>
        <v>19000</v>
      </c>
      <c r="V25" s="94">
        <f>$K$7*$F15</f>
        <v>19000</v>
      </c>
      <c r="W25" s="94">
        <f>$K$7*$F16</f>
        <v>19000</v>
      </c>
      <c r="X25" s="94">
        <f>$K$7*$F17</f>
        <v>19000</v>
      </c>
      <c r="Y25" s="94">
        <f>$K$7*$F18</f>
        <v>19000</v>
      </c>
      <c r="Z25" s="94">
        <f>$K$7*$F19</f>
        <v>19000</v>
      </c>
    </row>
    <row r="26" spans="1:26">
      <c r="A26" s="23" t="s">
        <v>90</v>
      </c>
      <c r="B26" s="3"/>
      <c r="C26" s="3"/>
      <c r="D26" s="3"/>
      <c r="E26" s="3"/>
      <c r="F26" s="3"/>
      <c r="G26" s="3"/>
      <c r="H26" s="3"/>
      <c r="I26" s="3"/>
      <c r="J26" s="3"/>
      <c r="K26" s="4"/>
      <c r="P26" s="21" t="s">
        <v>81</v>
      </c>
      <c r="Q26" s="46">
        <f t="shared" ref="Q26:Z26" si="4">SUM(Q23:Q25)</f>
        <v>12600</v>
      </c>
      <c r="R26" s="46">
        <f t="shared" si="4"/>
        <v>31400</v>
      </c>
      <c r="S26" s="46">
        <f t="shared" si="4"/>
        <v>46600</v>
      </c>
      <c r="T26" s="46">
        <f t="shared" si="4"/>
        <v>53200</v>
      </c>
      <c r="U26" s="46">
        <f t="shared" si="4"/>
        <v>53200</v>
      </c>
      <c r="V26" s="46">
        <f t="shared" si="4"/>
        <v>53200</v>
      </c>
      <c r="W26" s="46">
        <f t="shared" si="4"/>
        <v>53200</v>
      </c>
      <c r="X26" s="46">
        <f t="shared" si="4"/>
        <v>53200</v>
      </c>
      <c r="Y26" s="46">
        <f t="shared" si="4"/>
        <v>53200</v>
      </c>
      <c r="Z26" s="46">
        <f t="shared" si="4"/>
        <v>53200</v>
      </c>
    </row>
    <row r="27" spans="1:26">
      <c r="A27" s="23" t="s">
        <v>89</v>
      </c>
      <c r="B27" s="74">
        <f>IF($F$6&lt;=B25,$M10*$K$5,0)</f>
        <v>0</v>
      </c>
      <c r="C27" s="74">
        <f>IF($F$6&lt;=C25,$M11*$K$5,0)</f>
        <v>0</v>
      </c>
      <c r="D27" s="74">
        <f>IF($F$6&lt;=D25,$M12*$K$5,0)</f>
        <v>0</v>
      </c>
      <c r="E27" s="74">
        <f>IF($F$6&lt;=E25,$M13*$K$5,0)</f>
        <v>0</v>
      </c>
      <c r="F27" s="74">
        <f>IF($F$6&lt;=F25,$M14*$K$5,0)</f>
        <v>0</v>
      </c>
      <c r="G27" s="74">
        <f>IF($F$6&lt;=G25,$M15*$K$5,0)</f>
        <v>0</v>
      </c>
      <c r="H27" s="74">
        <f>IF($F$6&lt;=H25,$M16*$K$5,0)</f>
        <v>0</v>
      </c>
      <c r="I27" s="74">
        <f>IF($F$6&lt;=I25,$M17*$K$5,0)</f>
        <v>0</v>
      </c>
      <c r="J27" s="74">
        <f>IF($F$6&lt;=J25,$M18*$K$5,0)</f>
        <v>0</v>
      </c>
      <c r="K27" s="75">
        <f>IF($F$6&lt;=K25,$M19*$K$5,0)</f>
        <v>0</v>
      </c>
      <c r="P27" s="13"/>
      <c r="Q27" s="46"/>
      <c r="R27" s="47"/>
      <c r="S27" s="29"/>
      <c r="T27" s="48"/>
      <c r="U27" s="29"/>
      <c r="V27" s="48"/>
      <c r="W27" s="29"/>
      <c r="X27" s="48"/>
      <c r="Y27" s="3"/>
    </row>
    <row r="28" spans="1:26">
      <c r="A28" s="119" t="s">
        <v>68</v>
      </c>
      <c r="B28" s="89">
        <f>$N10*$K$6*$E10</f>
        <v>201600</v>
      </c>
      <c r="C28" s="89">
        <f>$N11*$K$6*$E11</f>
        <v>374400</v>
      </c>
      <c r="D28" s="89">
        <f>$N12*$K$6*$E12</f>
        <v>489600</v>
      </c>
      <c r="E28" s="89">
        <f>$N13*$K$6*$E13</f>
        <v>547200</v>
      </c>
      <c r="F28" s="89">
        <f>$N14*$K$6*$E14</f>
        <v>601920</v>
      </c>
      <c r="G28" s="89">
        <f>$N15*$K$6*$E15</f>
        <v>601920</v>
      </c>
      <c r="H28" s="89">
        <f>$N16*$K$6*$E16</f>
        <v>601920</v>
      </c>
      <c r="I28" s="89">
        <f>$N17*$K$6*$E17</f>
        <v>601920</v>
      </c>
      <c r="J28" s="89">
        <f>$N18*$K$6*$E18</f>
        <v>601920</v>
      </c>
      <c r="K28" s="90">
        <f>$N19*$K$6*$E19</f>
        <v>662112.00000000012</v>
      </c>
      <c r="P28" s="13"/>
      <c r="Q28" s="46"/>
      <c r="R28" s="47"/>
      <c r="S28" s="29"/>
      <c r="T28" s="48"/>
      <c r="U28" s="29"/>
      <c r="V28" s="48"/>
      <c r="W28" s="29"/>
      <c r="X28" s="48"/>
      <c r="Y28" s="3"/>
    </row>
    <row r="29" spans="1:26">
      <c r="A29" s="119" t="s">
        <v>15</v>
      </c>
      <c r="B29" s="76">
        <f>Q25*$N10</f>
        <v>0</v>
      </c>
      <c r="C29" s="76">
        <f>R25*$N11</f>
        <v>128000</v>
      </c>
      <c r="D29" s="76">
        <f>S25*$N12</f>
        <v>256000</v>
      </c>
      <c r="E29" s="76">
        <f>T25*$N13</f>
        <v>304000</v>
      </c>
      <c r="F29" s="76">
        <f>U25*$N14</f>
        <v>334400</v>
      </c>
      <c r="G29" s="76">
        <f>V25*$N15</f>
        <v>334400</v>
      </c>
      <c r="H29" s="76">
        <f>W25*$N16</f>
        <v>334400</v>
      </c>
      <c r="I29" s="76">
        <f>X25*$N17</f>
        <v>334400</v>
      </c>
      <c r="J29" s="76">
        <f>Y25*$N18</f>
        <v>334400</v>
      </c>
      <c r="K29" s="77">
        <f>Z25*$N19</f>
        <v>367840.00000000006</v>
      </c>
      <c r="P29" s="13"/>
      <c r="Q29" s="46"/>
      <c r="R29" s="47"/>
      <c r="S29" s="29"/>
      <c r="T29" s="48"/>
      <c r="U29" s="29"/>
      <c r="V29" s="48"/>
      <c r="W29" s="29"/>
      <c r="X29" s="48"/>
      <c r="Y29" s="3"/>
    </row>
    <row r="30" spans="1:26">
      <c r="A30" s="23" t="s">
        <v>20</v>
      </c>
      <c r="B30" s="78">
        <f t="shared" ref="B30:K30" si="5">SUM(B27:B29)</f>
        <v>201600</v>
      </c>
      <c r="C30" s="78">
        <f t="shared" si="5"/>
        <v>502400</v>
      </c>
      <c r="D30" s="78">
        <f t="shared" si="5"/>
        <v>745600</v>
      </c>
      <c r="E30" s="78">
        <f t="shared" si="5"/>
        <v>851200</v>
      </c>
      <c r="F30" s="78">
        <f t="shared" si="5"/>
        <v>936320</v>
      </c>
      <c r="G30" s="78">
        <f t="shared" si="5"/>
        <v>936320</v>
      </c>
      <c r="H30" s="78">
        <f t="shared" si="5"/>
        <v>936320</v>
      </c>
      <c r="I30" s="78">
        <f t="shared" si="5"/>
        <v>936320</v>
      </c>
      <c r="J30" s="78">
        <f t="shared" si="5"/>
        <v>936320</v>
      </c>
      <c r="K30" s="79">
        <f t="shared" si="5"/>
        <v>1029952.0000000002</v>
      </c>
      <c r="P30" s="13"/>
      <c r="Q30" s="46"/>
      <c r="R30" s="47"/>
      <c r="S30" s="29"/>
      <c r="T30" s="48"/>
      <c r="U30" s="29"/>
      <c r="V30" s="48"/>
      <c r="W30" s="29"/>
      <c r="X30" s="48"/>
      <c r="Y30" s="3"/>
    </row>
    <row r="31" spans="1:26">
      <c r="A31" s="23" t="s">
        <v>59</v>
      </c>
      <c r="B31" s="80"/>
      <c r="C31" s="80"/>
      <c r="D31" s="80"/>
      <c r="E31" s="80"/>
      <c r="F31" s="80"/>
      <c r="G31" s="80"/>
      <c r="H31" s="80"/>
      <c r="I31" s="80"/>
      <c r="J31" s="80"/>
      <c r="K31" s="81"/>
      <c r="P31" s="13"/>
      <c r="Q31" s="46"/>
      <c r="R31" s="47"/>
      <c r="S31" s="29"/>
      <c r="T31" s="48"/>
      <c r="U31" s="29"/>
      <c r="V31" s="48"/>
      <c r="W31" s="29"/>
      <c r="X31" s="48"/>
      <c r="Y31" s="3"/>
    </row>
    <row r="32" spans="1:26">
      <c r="A32" s="23" t="s">
        <v>27</v>
      </c>
      <c r="B32" s="78">
        <f>$R10*Q26</f>
        <v>31500</v>
      </c>
      <c r="C32" s="78">
        <f>$R11*R26</f>
        <v>78500</v>
      </c>
      <c r="D32" s="78">
        <f>$R12*S26</f>
        <v>116500</v>
      </c>
      <c r="E32" s="78">
        <f>$R13*T26</f>
        <v>133000</v>
      </c>
      <c r="F32" s="78">
        <f>$R14*U26</f>
        <v>133000</v>
      </c>
      <c r="G32" s="78">
        <f>$R15*V26</f>
        <v>133000</v>
      </c>
      <c r="H32" s="78">
        <f>$R16*W26</f>
        <v>133000</v>
      </c>
      <c r="I32" s="78">
        <f>$R17*X26</f>
        <v>133000</v>
      </c>
      <c r="J32" s="78">
        <f>$R18*Y26</f>
        <v>133000</v>
      </c>
      <c r="K32" s="79">
        <f>$R19*Z26</f>
        <v>133000</v>
      </c>
      <c r="P32" s="13"/>
      <c r="Q32" s="46"/>
      <c r="R32" s="47"/>
      <c r="S32" s="29"/>
      <c r="T32" s="48"/>
      <c r="U32" s="29"/>
      <c r="V32" s="48"/>
      <c r="W32" s="29"/>
      <c r="X32" s="48"/>
      <c r="Y32" s="3"/>
    </row>
    <row r="33" spans="1:25" ht="15">
      <c r="A33" s="23" t="s">
        <v>28</v>
      </c>
      <c r="B33" s="99">
        <f>IF(Q25=0,Q10*($K$5+$K$6),Q10*$K$8)</f>
        <v>90000</v>
      </c>
      <c r="C33" s="99">
        <f>IF(R25=0,$Q11*($K$5+$K$6),$Q11*$K$8)</f>
        <v>140000</v>
      </c>
      <c r="D33" s="99">
        <f>IF(S25=0,$Q12*($K$5+$K$6),$Q12*$K$8)</f>
        <v>140000</v>
      </c>
      <c r="E33" s="99">
        <f>IF(T25=0,$Q13*($K$5+$K$6),$Q13*$K$8)</f>
        <v>140000</v>
      </c>
      <c r="F33" s="99">
        <f>IF(U25=0,$Q14*($K$5+$K$6),$Q14*$K$8)</f>
        <v>140000</v>
      </c>
      <c r="G33" s="99">
        <f>IF(V25=0,$Q15*($K$5+$K$6),$Q15*$K$8)</f>
        <v>140000</v>
      </c>
      <c r="H33" s="99">
        <f>IF(W25=0,$Q16*($K$5+$K$6),$Q16*$K$8)</f>
        <v>140000</v>
      </c>
      <c r="I33" s="99">
        <f>IF(X25=0,$Q17*($K$5+$K$6),$Q17*$K$8)</f>
        <v>140000</v>
      </c>
      <c r="J33" s="99">
        <f>IF(Y25=0,$Q18*($K$5+$K$6),$Q18*$K$8)</f>
        <v>140000</v>
      </c>
      <c r="K33" s="97">
        <f>IF(Z25=0,$Q19*($K$5+$K$6),$Q19*$K$8)</f>
        <v>140000</v>
      </c>
      <c r="P33" s="13"/>
      <c r="Q33" s="46"/>
      <c r="R33" s="47"/>
      <c r="S33" s="29"/>
      <c r="T33" s="48"/>
      <c r="U33" s="29"/>
      <c r="V33" s="48"/>
      <c r="W33" s="29"/>
      <c r="X33" s="48"/>
      <c r="Y33" s="3"/>
    </row>
    <row r="34" spans="1:25">
      <c r="A34" s="23" t="s">
        <v>60</v>
      </c>
      <c r="B34" s="78">
        <f t="shared" ref="B34:K34" si="6">SUM(B32:B33)</f>
        <v>121500</v>
      </c>
      <c r="C34" s="78">
        <f t="shared" si="6"/>
        <v>218500</v>
      </c>
      <c r="D34" s="78">
        <f t="shared" si="6"/>
        <v>256500</v>
      </c>
      <c r="E34" s="78">
        <f t="shared" si="6"/>
        <v>273000</v>
      </c>
      <c r="F34" s="78">
        <f t="shared" si="6"/>
        <v>273000</v>
      </c>
      <c r="G34" s="78">
        <f t="shared" si="6"/>
        <v>273000</v>
      </c>
      <c r="H34" s="78">
        <f t="shared" si="6"/>
        <v>273000</v>
      </c>
      <c r="I34" s="78">
        <f t="shared" si="6"/>
        <v>273000</v>
      </c>
      <c r="J34" s="78">
        <f t="shared" si="6"/>
        <v>273000</v>
      </c>
      <c r="K34" s="79">
        <f t="shared" si="6"/>
        <v>273000</v>
      </c>
      <c r="P34" s="13"/>
      <c r="Q34" s="46"/>
      <c r="R34" s="47"/>
      <c r="S34" s="29"/>
      <c r="T34" s="48"/>
      <c r="U34" s="29"/>
      <c r="V34" s="48"/>
      <c r="W34" s="29"/>
      <c r="X34" s="48"/>
      <c r="Y34" s="3"/>
    </row>
    <row r="35" spans="1:25">
      <c r="A35" s="8"/>
      <c r="B35" s="80"/>
      <c r="C35" s="80"/>
      <c r="D35" s="80"/>
      <c r="E35" s="80"/>
      <c r="F35" s="80"/>
      <c r="G35" s="80"/>
      <c r="H35" s="80"/>
      <c r="I35" s="80"/>
      <c r="J35" s="80"/>
      <c r="K35" s="81"/>
      <c r="P35" s="13"/>
      <c r="Q35" s="46"/>
      <c r="R35" s="47"/>
      <c r="S35" s="29"/>
      <c r="T35" s="48"/>
      <c r="U35" s="29"/>
      <c r="V35" s="48"/>
      <c r="W35" s="29"/>
      <c r="X35" s="48"/>
      <c r="Y35" s="3"/>
    </row>
    <row r="36" spans="1:25">
      <c r="A36" s="119" t="s">
        <v>48</v>
      </c>
      <c r="B36" s="78">
        <f t="shared" ref="B36:K36" si="7">B30-B34</f>
        <v>80100</v>
      </c>
      <c r="C36" s="78">
        <f t="shared" si="7"/>
        <v>283900</v>
      </c>
      <c r="D36" s="78">
        <f t="shared" si="7"/>
        <v>489100</v>
      </c>
      <c r="E36" s="78">
        <f t="shared" si="7"/>
        <v>578200</v>
      </c>
      <c r="F36" s="78">
        <f t="shared" si="7"/>
        <v>663320</v>
      </c>
      <c r="G36" s="78">
        <f t="shared" si="7"/>
        <v>663320</v>
      </c>
      <c r="H36" s="78">
        <f t="shared" si="7"/>
        <v>663320</v>
      </c>
      <c r="I36" s="78">
        <f t="shared" si="7"/>
        <v>663320</v>
      </c>
      <c r="J36" s="78">
        <f t="shared" si="7"/>
        <v>663320</v>
      </c>
      <c r="K36" s="79">
        <f t="shared" si="7"/>
        <v>756952.00000000023</v>
      </c>
      <c r="P36" s="13"/>
      <c r="Q36" s="46"/>
      <c r="R36" s="47"/>
      <c r="S36" s="29"/>
      <c r="T36" s="48"/>
      <c r="U36" s="29"/>
      <c r="V36" s="48"/>
      <c r="W36" s="29"/>
      <c r="X36" s="48"/>
      <c r="Y36" s="3"/>
    </row>
    <row r="37" spans="1:25">
      <c r="A37" s="23" t="s">
        <v>61</v>
      </c>
      <c r="B37" s="80"/>
      <c r="C37" s="80"/>
      <c r="D37" s="80"/>
      <c r="E37" s="80"/>
      <c r="F37" s="80"/>
      <c r="G37" s="80"/>
      <c r="H37" s="80"/>
      <c r="I37" s="80"/>
      <c r="J37" s="80"/>
      <c r="K37" s="105">
        <f>(K36/C22)-(K36/C22)*(C23)</f>
        <v>7115348.8000000017</v>
      </c>
      <c r="P37" s="13"/>
      <c r="Q37" s="46"/>
      <c r="R37" s="47"/>
      <c r="S37" s="29"/>
      <c r="T37" s="48"/>
      <c r="U37" s="29"/>
      <c r="V37" s="48"/>
      <c r="W37" s="29"/>
      <c r="X37" s="48"/>
      <c r="Y37" s="3"/>
    </row>
    <row r="38" spans="1:25" ht="15">
      <c r="A38" s="23" t="s">
        <v>93</v>
      </c>
      <c r="B38" s="73">
        <f>$K13</f>
        <v>1700000</v>
      </c>
      <c r="C38" s="73">
        <f>$K14</f>
        <v>0</v>
      </c>
      <c r="D38" s="73">
        <f>$K15</f>
        <v>0</v>
      </c>
      <c r="E38" s="73">
        <f>$K16</f>
        <v>0</v>
      </c>
      <c r="F38" s="73">
        <f>$K17</f>
        <v>0</v>
      </c>
      <c r="G38" s="73">
        <f>$K18</f>
        <v>0</v>
      </c>
      <c r="H38" s="73">
        <f>$K19</f>
        <v>0</v>
      </c>
      <c r="I38" s="73">
        <f>$K20</f>
        <v>0</v>
      </c>
      <c r="J38" s="73">
        <f>$K21</f>
        <v>0</v>
      </c>
      <c r="K38" s="88">
        <f>$K22</f>
        <v>0</v>
      </c>
      <c r="P38" s="13"/>
      <c r="Q38" s="46"/>
      <c r="R38" s="47"/>
      <c r="S38" s="29"/>
      <c r="T38" s="48"/>
      <c r="U38" s="29"/>
      <c r="V38" s="48"/>
      <c r="W38" s="29"/>
      <c r="X38" s="48"/>
      <c r="Y38" s="3"/>
    </row>
    <row r="39" spans="1:25">
      <c r="A39" s="121" t="s">
        <v>75</v>
      </c>
      <c r="B39" s="82">
        <f t="shared" ref="B39:K39" si="8">(B36+B37)-B38</f>
        <v>-1619900</v>
      </c>
      <c r="C39" s="82">
        <f t="shared" si="8"/>
        <v>283900</v>
      </c>
      <c r="D39" s="82">
        <f t="shared" si="8"/>
        <v>489100</v>
      </c>
      <c r="E39" s="82">
        <f t="shared" si="8"/>
        <v>578200</v>
      </c>
      <c r="F39" s="82">
        <f t="shared" si="8"/>
        <v>663320</v>
      </c>
      <c r="G39" s="82">
        <f t="shared" si="8"/>
        <v>663320</v>
      </c>
      <c r="H39" s="82">
        <f t="shared" si="8"/>
        <v>663320</v>
      </c>
      <c r="I39" s="82">
        <f t="shared" si="8"/>
        <v>663320</v>
      </c>
      <c r="J39" s="82">
        <f t="shared" si="8"/>
        <v>663320</v>
      </c>
      <c r="K39" s="100">
        <f t="shared" si="8"/>
        <v>7872300.8000000017</v>
      </c>
      <c r="P39" s="13"/>
      <c r="Q39" s="46"/>
      <c r="R39" s="47"/>
      <c r="S39" s="29"/>
      <c r="T39" s="48"/>
      <c r="U39" s="29"/>
      <c r="V39" s="48"/>
      <c r="W39" s="29"/>
      <c r="X39" s="48"/>
      <c r="Y39" s="3"/>
    </row>
    <row r="40" spans="1:25">
      <c r="A40" s="8"/>
      <c r="C40" s="122" t="s">
        <v>50</v>
      </c>
      <c r="E40" s="178" t="s">
        <v>51</v>
      </c>
      <c r="F40" s="178"/>
      <c r="G40" s="178" t="s">
        <v>1</v>
      </c>
      <c r="H40" s="178"/>
      <c r="I40" s="2" t="s">
        <v>6</v>
      </c>
      <c r="J40" s="178" t="s">
        <v>92</v>
      </c>
      <c r="K40" s="202"/>
      <c r="P40" s="13"/>
      <c r="Q40" s="46"/>
      <c r="R40" s="47"/>
      <c r="S40" s="29"/>
      <c r="T40" s="48"/>
      <c r="U40" s="29"/>
      <c r="V40" s="48"/>
      <c r="W40" s="29"/>
      <c r="X40" s="48"/>
      <c r="Y40" s="3"/>
    </row>
    <row r="41" spans="1:25">
      <c r="A41" s="23" t="s">
        <v>49</v>
      </c>
      <c r="C41" s="146">
        <f>C21</f>
        <v>0.1</v>
      </c>
      <c r="E41" s="164">
        <f>NPV(C41,B39:K39)</f>
        <v>4276931.4603001866</v>
      </c>
      <c r="F41" s="164"/>
      <c r="G41" s="186">
        <f>K12</f>
        <v>900000</v>
      </c>
      <c r="H41" s="186"/>
      <c r="I41" s="3"/>
      <c r="J41" s="164">
        <f>E41-G41</f>
        <v>3376931.4603001866</v>
      </c>
      <c r="K41" s="199"/>
      <c r="P41" s="13"/>
      <c r="Q41" s="46"/>
      <c r="R41" s="47"/>
      <c r="S41" s="37"/>
      <c r="T41" s="48"/>
      <c r="U41" s="29"/>
      <c r="V41" s="48"/>
      <c r="W41" s="29"/>
      <c r="X41" s="48"/>
      <c r="Y41" s="3"/>
    </row>
    <row r="42" spans="1:25">
      <c r="A42" s="23" t="s">
        <v>49</v>
      </c>
      <c r="C42" s="146">
        <f>D21</f>
        <v>0.11</v>
      </c>
      <c r="E42" s="164">
        <f>NPV(C42,B39:K39)</f>
        <v>3896976.4416274368</v>
      </c>
      <c r="F42" s="164"/>
      <c r="G42" s="186">
        <f>K12</f>
        <v>900000</v>
      </c>
      <c r="H42" s="186"/>
      <c r="I42" s="3"/>
      <c r="J42" s="164">
        <f>E42-G42</f>
        <v>2996976.4416274368</v>
      </c>
      <c r="K42" s="199"/>
      <c r="P42" s="3"/>
      <c r="Q42" s="49"/>
      <c r="R42" s="10"/>
      <c r="S42" s="50"/>
      <c r="T42" s="48"/>
      <c r="U42" s="3"/>
      <c r="V42" s="48"/>
      <c r="W42" s="3"/>
      <c r="X42" s="48"/>
      <c r="Y42" s="3"/>
    </row>
    <row r="43" spans="1:25" ht="13.8" thickBot="1">
      <c r="A43" s="123" t="s">
        <v>49</v>
      </c>
      <c r="B43" s="5"/>
      <c r="C43" s="147">
        <f>E21</f>
        <v>0.12</v>
      </c>
      <c r="D43" s="5"/>
      <c r="E43" s="166">
        <f>NPV(C43,B39:K39)</f>
        <v>3549842.5795591124</v>
      </c>
      <c r="F43" s="166"/>
      <c r="G43" s="187">
        <f>K12</f>
        <v>900000</v>
      </c>
      <c r="H43" s="187"/>
      <c r="I43" s="5"/>
      <c r="J43" s="166">
        <f>E43-G43</f>
        <v>2649842.5795591124</v>
      </c>
      <c r="K43" s="200"/>
    </row>
    <row r="46" spans="1:25">
      <c r="A46" s="124" t="s">
        <v>95</v>
      </c>
    </row>
    <row r="47" spans="1:25">
      <c r="A47" s="124" t="s">
        <v>98</v>
      </c>
    </row>
    <row r="48" spans="1:25">
      <c r="A48" s="124" t="s">
        <v>31</v>
      </c>
    </row>
    <row r="49" spans="1:7">
      <c r="A49" s="124" t="s">
        <v>0</v>
      </c>
    </row>
    <row r="50" spans="1:7">
      <c r="A50" s="124" t="s">
        <v>3</v>
      </c>
    </row>
    <row r="52" spans="1:7">
      <c r="A52" s="126" t="s">
        <v>4</v>
      </c>
    </row>
    <row r="53" spans="1:7">
      <c r="A53" s="124" t="s">
        <v>5</v>
      </c>
      <c r="D53" s="128">
        <v>10</v>
      </c>
      <c r="E53" s="129">
        <v>30000</v>
      </c>
      <c r="F53" s="124" t="s">
        <v>6</v>
      </c>
      <c r="G53" s="96">
        <f>E53*D53</f>
        <v>300000</v>
      </c>
    </row>
    <row r="55" spans="1:7">
      <c r="A55" s="126" t="s">
        <v>7</v>
      </c>
    </row>
    <row r="56" spans="1:7">
      <c r="B56" s="124" t="s">
        <v>8</v>
      </c>
      <c r="C56" s="124" t="s">
        <v>9</v>
      </c>
      <c r="D56" s="124" t="s">
        <v>10</v>
      </c>
    </row>
    <row r="57" spans="1:7">
      <c r="A57" s="124" t="s">
        <v>11</v>
      </c>
      <c r="B57" s="133">
        <v>70</v>
      </c>
      <c r="C57" s="134">
        <v>20000</v>
      </c>
      <c r="D57" s="106">
        <f>B57*C57</f>
        <v>1400000</v>
      </c>
    </row>
  </sheetData>
  <sheetProtection sheet="1" objects="1" scenarios="1"/>
  <mergeCells count="28">
    <mergeCell ref="A2:K2"/>
    <mergeCell ref="A7:C7"/>
    <mergeCell ref="A8:B8"/>
    <mergeCell ref="G7:I7"/>
    <mergeCell ref="J10:K10"/>
    <mergeCell ref="G14:H14"/>
    <mergeCell ref="G15:H15"/>
    <mergeCell ref="G16:H16"/>
    <mergeCell ref="G9:H9"/>
    <mergeCell ref="G10:H10"/>
    <mergeCell ref="G11:H11"/>
    <mergeCell ref="G12:H12"/>
    <mergeCell ref="G13:H13"/>
    <mergeCell ref="J40:K40"/>
    <mergeCell ref="J41:K41"/>
    <mergeCell ref="J42:K42"/>
    <mergeCell ref="J43:K43"/>
    <mergeCell ref="G17:H17"/>
    <mergeCell ref="G18:H18"/>
    <mergeCell ref="G19:H19"/>
    <mergeCell ref="E40:F40"/>
    <mergeCell ref="E41:F41"/>
    <mergeCell ref="E42:F42"/>
    <mergeCell ref="E43:F43"/>
    <mergeCell ref="G40:H40"/>
    <mergeCell ref="G41:H41"/>
    <mergeCell ref="G42:H42"/>
    <mergeCell ref="G43:H43"/>
  </mergeCells>
  <phoneticPr fontId="0" type="noConversion"/>
  <pageMargins left="0.75" right="0.75" top="1" bottom="1" header="0.5" footer="0.5"/>
  <pageSetup scale="8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Exh 19.25 Current Use-Alt 3</vt:lpstr>
      <vt:lpstr>Exh 19.26 Office Remodel-Alt 4</vt:lpstr>
      <vt:lpstr>Exh 19.27 Off-Add Yr 1-Alt 5</vt:lpstr>
      <vt:lpstr>Exh 19.28 Off-Add Yr 5-Alt 6</vt:lpstr>
      <vt:lpstr>Exh 19.29 Total Office-Alt 7</vt:lpstr>
      <vt:lpstr>'Exh 19.25 Current Use-Alt 3'!Print_Area</vt:lpstr>
      <vt:lpstr>'Exh 19.26 Office Remodel-Alt 4'!Print_Area</vt:lpstr>
      <vt:lpstr>'Exh 19.27 Off-Add Yr 1-Alt 5'!Print_Area</vt:lpstr>
      <vt:lpstr>'Exh 19.28 Off-Add Yr 5-Alt 6'!Print_Area</vt:lpstr>
      <vt:lpstr>'Exh 19.29 Total Office-Alt 7'!Print_Area</vt:lpstr>
    </vt:vector>
  </TitlesOfParts>
  <Company>Fannning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Fanning</dc:creator>
  <cp:lastModifiedBy>Michael McKinley</cp:lastModifiedBy>
  <cp:lastPrinted>2014-06-26T20:59:08Z</cp:lastPrinted>
  <dcterms:created xsi:type="dcterms:W3CDTF">1997-10-26T01:52:39Z</dcterms:created>
  <dcterms:modified xsi:type="dcterms:W3CDTF">2014-07-02T17:14:23Z</dcterms:modified>
</cp:coreProperties>
</file>